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241c09fc66da685e/Робочий стіл/РОВ/ММР ЗО/СЕССИЯ/2026 РІК/60 сесія/бюджет/"/>
    </mc:Choice>
  </mc:AlternateContent>
  <xr:revisionPtr revIDLastSave="0" documentId="8_{71C00BEA-C88F-4BAD-AF9E-98822FEFD707}" xr6:coauthVersionLast="47" xr6:coauthVersionMax="47" xr10:uidLastSave="{00000000-0000-0000-0000-000000000000}"/>
  <bookViews>
    <workbookView xWindow="-108" yWindow="-108" windowWidth="23256" windowHeight="12456" xr2:uid="{00000000-000D-0000-FFFF-FFFF00000000}"/>
  </bookViews>
  <sheets>
    <sheet name="дод3" sheetId="2" r:id="rId1"/>
  </sheets>
  <definedNames>
    <definedName name="_xlnm.Print_Area" localSheetId="0">дод3!$A$1:$P$434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2" i="2" l="1"/>
  <c r="F427" i="2"/>
  <c r="I406" i="2"/>
  <c r="F36" i="2"/>
  <c r="F39" i="2"/>
  <c r="F291" i="2"/>
  <c r="F296" i="2"/>
  <c r="H296" i="2"/>
  <c r="F289" i="2"/>
  <c r="F287" i="2"/>
  <c r="F286" i="2"/>
  <c r="F277" i="2"/>
  <c r="F271" i="2"/>
  <c r="F274" i="2"/>
  <c r="F280" i="2"/>
  <c r="F279" i="2"/>
  <c r="F273" i="2"/>
  <c r="F270" i="2"/>
  <c r="H168" i="2"/>
  <c r="F153" i="2"/>
  <c r="F106" i="2"/>
  <c r="F87" i="2"/>
  <c r="F60" i="2"/>
  <c r="H60" i="2"/>
  <c r="H56" i="2"/>
  <c r="F56" i="2"/>
  <c r="F338" i="2"/>
  <c r="F25" i="2"/>
  <c r="F34" i="2"/>
  <c r="I296" i="2"/>
  <c r="G420" i="2"/>
  <c r="G168" i="2"/>
  <c r="I359" i="2"/>
  <c r="F266" i="2"/>
  <c r="F265" i="2"/>
  <c r="G266" i="2"/>
  <c r="G97" i="2"/>
  <c r="F97" i="2"/>
  <c r="G89" i="2"/>
  <c r="F89" i="2"/>
  <c r="G84" i="2"/>
  <c r="F84" i="2"/>
  <c r="G60" i="2"/>
  <c r="G79" i="2"/>
  <c r="F79" i="2"/>
  <c r="G56" i="2"/>
  <c r="L105" i="2"/>
  <c r="F54" i="2" l="1"/>
  <c r="F262" i="2"/>
  <c r="F252" i="2"/>
  <c r="F167" i="2"/>
  <c r="G167" i="2"/>
  <c r="O102" i="2"/>
  <c r="O103" i="2"/>
  <c r="O104" i="2"/>
  <c r="O105" i="2"/>
  <c r="O106" i="2"/>
  <c r="F283" i="2" l="1"/>
  <c r="G283" i="2"/>
  <c r="K167" i="2"/>
  <c r="L167" i="2"/>
  <c r="M167" i="2"/>
  <c r="N167" i="2"/>
  <c r="O258" i="2"/>
  <c r="J258" i="2" s="1"/>
  <c r="O259" i="2"/>
  <c r="J259" i="2" s="1"/>
  <c r="H167" i="2"/>
  <c r="E258" i="2"/>
  <c r="E259" i="2"/>
  <c r="I282" i="2"/>
  <c r="I269" i="2"/>
  <c r="I54" i="2"/>
  <c r="I45" i="2" s="1"/>
  <c r="I16" i="2"/>
  <c r="F404" i="2"/>
  <c r="G404" i="2"/>
  <c r="P258" i="2" l="1"/>
  <c r="P259" i="2"/>
  <c r="I337" i="2"/>
  <c r="E296" i="2"/>
  <c r="E84" i="2"/>
  <c r="E17" i="2"/>
  <c r="O40" i="2"/>
  <c r="O41" i="2"/>
  <c r="O42" i="2"/>
  <c r="O43" i="2"/>
  <c r="O44" i="2"/>
  <c r="O25" i="2"/>
  <c r="O26" i="2"/>
  <c r="O27" i="2"/>
  <c r="O28" i="2"/>
  <c r="O29" i="2"/>
  <c r="O30" i="2"/>
  <c r="E405" i="2"/>
  <c r="K54" i="2" l="1"/>
  <c r="L54" i="2"/>
  <c r="M54" i="2"/>
  <c r="N54" i="2"/>
  <c r="G54" i="2"/>
  <c r="H54" i="2"/>
  <c r="J105" i="2"/>
  <c r="E106" i="2"/>
  <c r="J106" i="2"/>
  <c r="J99" i="2"/>
  <c r="E99" i="2"/>
  <c r="E100" i="2"/>
  <c r="E105" i="2"/>
  <c r="P99" i="2" l="1"/>
  <c r="P106" i="2"/>
  <c r="P105" i="2"/>
  <c r="F64" i="2"/>
  <c r="E34" i="2" l="1"/>
  <c r="G64" i="2" l="1"/>
  <c r="E64" i="2"/>
  <c r="K45" i="2"/>
  <c r="L45" i="2"/>
  <c r="M45" i="2"/>
  <c r="J102" i="2"/>
  <c r="E102" i="2"/>
  <c r="F45" i="2"/>
  <c r="E406" i="2"/>
  <c r="J65" i="2"/>
  <c r="E65" i="2"/>
  <c r="E104" i="2"/>
  <c r="E63" i="2"/>
  <c r="E103" i="2"/>
  <c r="J103" i="2"/>
  <c r="O100" i="2"/>
  <c r="J100" i="2" s="1"/>
  <c r="P100" i="2" s="1"/>
  <c r="O101" i="2"/>
  <c r="J101" i="2"/>
  <c r="E53" i="2"/>
  <c r="E101" i="2"/>
  <c r="G76" i="2"/>
  <c r="F76" i="2"/>
  <c r="E76" i="2" s="1"/>
  <c r="G46" i="2"/>
  <c r="F46" i="2"/>
  <c r="E46" i="2" s="1"/>
  <c r="H282" i="2"/>
  <c r="H281" i="2" s="1"/>
  <c r="G282" i="2"/>
  <c r="G281" i="2" s="1"/>
  <c r="H269" i="2"/>
  <c r="H267" i="2" s="1"/>
  <c r="G269" i="2"/>
  <c r="G267" i="2" s="1"/>
  <c r="J37" i="2"/>
  <c r="J38" i="2"/>
  <c r="P38" i="2" s="1"/>
  <c r="O56" i="2"/>
  <c r="J56" i="2" s="1"/>
  <c r="O57" i="2"/>
  <c r="J57" i="2" s="1"/>
  <c r="O58" i="2"/>
  <c r="J58" i="2" s="1"/>
  <c r="O59" i="2"/>
  <c r="J59" i="2" s="1"/>
  <c r="O60" i="2"/>
  <c r="J60" i="2" s="1"/>
  <c r="O61" i="2"/>
  <c r="O62" i="2"/>
  <c r="O63" i="2"/>
  <c r="J63" i="2" s="1"/>
  <c r="O64" i="2"/>
  <c r="O66" i="2"/>
  <c r="J66" i="2" s="1"/>
  <c r="O67" i="2"/>
  <c r="J67" i="2" s="1"/>
  <c r="O68" i="2"/>
  <c r="J68" i="2" s="1"/>
  <c r="O69" i="2"/>
  <c r="J69" i="2" s="1"/>
  <c r="O70" i="2"/>
  <c r="J70" i="2" s="1"/>
  <c r="O71" i="2"/>
  <c r="O72" i="2"/>
  <c r="J72" i="2" s="1"/>
  <c r="O73" i="2"/>
  <c r="O74" i="2"/>
  <c r="J74" i="2" s="1"/>
  <c r="O75" i="2"/>
  <c r="J75" i="2" s="1"/>
  <c r="O76" i="2"/>
  <c r="J76" i="2" s="1"/>
  <c r="O77" i="2"/>
  <c r="O78" i="2"/>
  <c r="J78" i="2" s="1"/>
  <c r="O79" i="2"/>
  <c r="J79" i="2" s="1"/>
  <c r="O80" i="2"/>
  <c r="J80" i="2" s="1"/>
  <c r="O97" i="2"/>
  <c r="O81" i="2"/>
  <c r="J81" i="2" s="1"/>
  <c r="O82" i="2"/>
  <c r="J82" i="2" s="1"/>
  <c r="O83" i="2"/>
  <c r="J83" i="2" s="1"/>
  <c r="O84" i="2"/>
  <c r="J84" i="2" s="1"/>
  <c r="O85" i="2"/>
  <c r="O86" i="2"/>
  <c r="J86" i="2" s="1"/>
  <c r="O87" i="2"/>
  <c r="J87" i="2" s="1"/>
  <c r="O88" i="2"/>
  <c r="J88" i="2" s="1"/>
  <c r="O89" i="2"/>
  <c r="O90" i="2"/>
  <c r="J90" i="2" s="1"/>
  <c r="O91" i="2"/>
  <c r="J91" i="2" s="1"/>
  <c r="O92" i="2"/>
  <c r="J92" i="2" s="1"/>
  <c r="O93" i="2"/>
  <c r="J93" i="2" s="1"/>
  <c r="O94" i="2"/>
  <c r="O51" i="2" s="1"/>
  <c r="O95" i="2"/>
  <c r="O96" i="2"/>
  <c r="O98" i="2"/>
  <c r="J98" i="2" s="1"/>
  <c r="O169" i="2"/>
  <c r="O170" i="2"/>
  <c r="O171" i="2"/>
  <c r="O172" i="2"/>
  <c r="J172" i="2" s="1"/>
  <c r="O173" i="2"/>
  <c r="J173" i="2" s="1"/>
  <c r="O174" i="2"/>
  <c r="J174" i="2" s="1"/>
  <c r="O175" i="2"/>
  <c r="J175" i="2" s="1"/>
  <c r="O176" i="2"/>
  <c r="J176" i="2" s="1"/>
  <c r="O177" i="2"/>
  <c r="J177" i="2" s="1"/>
  <c r="O178" i="2"/>
  <c r="O179" i="2"/>
  <c r="O180" i="2"/>
  <c r="O181" i="2"/>
  <c r="O182" i="2"/>
  <c r="O183" i="2"/>
  <c r="O184" i="2"/>
  <c r="J184" i="2" s="1"/>
  <c r="O185" i="2"/>
  <c r="O186" i="2"/>
  <c r="J186" i="2" s="1"/>
  <c r="O187" i="2"/>
  <c r="J187" i="2" s="1"/>
  <c r="O188" i="2"/>
  <c r="J188" i="2" s="1"/>
  <c r="O189" i="2"/>
  <c r="J189" i="2" s="1"/>
  <c r="O190" i="2"/>
  <c r="O191" i="2"/>
  <c r="J191" i="2" s="1"/>
  <c r="O192" i="2"/>
  <c r="J192" i="2" s="1"/>
  <c r="O193" i="2"/>
  <c r="O194" i="2"/>
  <c r="O195" i="2"/>
  <c r="J195" i="2" s="1"/>
  <c r="O196" i="2"/>
  <c r="J196" i="2" s="1"/>
  <c r="O197" i="2"/>
  <c r="J197" i="2" s="1"/>
  <c r="O198" i="2"/>
  <c r="J198" i="2" s="1"/>
  <c r="O199" i="2"/>
  <c r="J199" i="2" s="1"/>
  <c r="O200" i="2"/>
  <c r="J200" i="2" s="1"/>
  <c r="O201" i="2"/>
  <c r="J201" i="2" s="1"/>
  <c r="O202" i="2"/>
  <c r="O203" i="2"/>
  <c r="J203" i="2" s="1"/>
  <c r="O204" i="2"/>
  <c r="J204" i="2" s="1"/>
  <c r="O205" i="2"/>
  <c r="J205" i="2" s="1"/>
  <c r="O206" i="2"/>
  <c r="J206" i="2" s="1"/>
  <c r="O207" i="2"/>
  <c r="J207" i="2" s="1"/>
  <c r="O208" i="2"/>
  <c r="J208" i="2" s="1"/>
  <c r="O209" i="2"/>
  <c r="J209" i="2" s="1"/>
  <c r="O210" i="2"/>
  <c r="J210" i="2" s="1"/>
  <c r="O211" i="2"/>
  <c r="O212" i="2"/>
  <c r="O213" i="2"/>
  <c r="O214" i="2"/>
  <c r="O215" i="2"/>
  <c r="O216" i="2"/>
  <c r="O217" i="2"/>
  <c r="O218" i="2"/>
  <c r="O219" i="2"/>
  <c r="O220" i="2"/>
  <c r="O221" i="2"/>
  <c r="O222" i="2"/>
  <c r="O223" i="2"/>
  <c r="J223" i="2" s="1"/>
  <c r="O224" i="2"/>
  <c r="O225" i="2"/>
  <c r="O226" i="2"/>
  <c r="O227" i="2"/>
  <c r="O228" i="2"/>
  <c r="O229" i="2"/>
  <c r="J229" i="2" s="1"/>
  <c r="O230" i="2"/>
  <c r="O231" i="2"/>
  <c r="O232" i="2"/>
  <c r="J232" i="2" s="1"/>
  <c r="O233" i="2"/>
  <c r="J233" i="2" s="1"/>
  <c r="O234" i="2"/>
  <c r="J234" i="2" s="1"/>
  <c r="O235" i="2"/>
  <c r="J235" i="2" s="1"/>
  <c r="P235" i="2" s="1"/>
  <c r="O236" i="2"/>
  <c r="J236" i="2" s="1"/>
  <c r="O237" i="2"/>
  <c r="J237" i="2" s="1"/>
  <c r="O238" i="2"/>
  <c r="O239" i="2"/>
  <c r="J239" i="2" s="1"/>
  <c r="O240" i="2"/>
  <c r="J240" i="2" s="1"/>
  <c r="O241" i="2"/>
  <c r="O242" i="2"/>
  <c r="O243" i="2"/>
  <c r="O244" i="2"/>
  <c r="O245" i="2"/>
  <c r="J245" i="2" s="1"/>
  <c r="O246" i="2"/>
  <c r="J246" i="2" s="1"/>
  <c r="O247" i="2"/>
  <c r="J247" i="2" s="1"/>
  <c r="O248" i="2"/>
  <c r="J248" i="2" s="1"/>
  <c r="O249" i="2"/>
  <c r="J249" i="2" s="1"/>
  <c r="O250" i="2"/>
  <c r="O251" i="2"/>
  <c r="O252" i="2"/>
  <c r="J252" i="2" s="1"/>
  <c r="O253" i="2"/>
  <c r="J253" i="2" s="1"/>
  <c r="O254" i="2"/>
  <c r="O166" i="2" s="1"/>
  <c r="O255" i="2"/>
  <c r="O257" i="2"/>
  <c r="J257" i="2" s="1"/>
  <c r="O283" i="2"/>
  <c r="J283" i="2" s="1"/>
  <c r="O284" i="2"/>
  <c r="J284" i="2" s="1"/>
  <c r="O285" i="2"/>
  <c r="O271" i="2"/>
  <c r="J271" i="2" s="1"/>
  <c r="O272" i="2"/>
  <c r="O268" i="2" s="1"/>
  <c r="O273" i="2"/>
  <c r="O274" i="2"/>
  <c r="J274" i="2" s="1"/>
  <c r="O275" i="2"/>
  <c r="O276" i="2"/>
  <c r="J276" i="2" s="1"/>
  <c r="O277" i="2"/>
  <c r="J277" i="2" s="1"/>
  <c r="O278" i="2"/>
  <c r="J278" i="2" s="1"/>
  <c r="O279" i="2"/>
  <c r="J279" i="2" s="1"/>
  <c r="O280" i="2"/>
  <c r="J280" i="2" s="1"/>
  <c r="O270" i="2"/>
  <c r="J270" i="2" s="1"/>
  <c r="K422" i="2"/>
  <c r="K421" i="2" s="1"/>
  <c r="H422" i="2"/>
  <c r="H421" i="2" s="1"/>
  <c r="O118" i="2"/>
  <c r="J118" i="2" s="1"/>
  <c r="O119" i="2"/>
  <c r="O120" i="2"/>
  <c r="O121" i="2"/>
  <c r="J121" i="2" s="1"/>
  <c r="O122" i="2"/>
  <c r="J122" i="2" s="1"/>
  <c r="O123" i="2"/>
  <c r="O124" i="2"/>
  <c r="O125" i="2"/>
  <c r="J125" i="2" s="1"/>
  <c r="O126" i="2"/>
  <c r="J126" i="2" s="1"/>
  <c r="O127" i="2"/>
  <c r="J127" i="2" s="1"/>
  <c r="O128" i="2"/>
  <c r="J128" i="2" s="1"/>
  <c r="P128" i="2" s="1"/>
  <c r="O129" i="2"/>
  <c r="O130" i="2"/>
  <c r="J130" i="2" s="1"/>
  <c r="O131" i="2"/>
  <c r="J131" i="2" s="1"/>
  <c r="O132" i="2"/>
  <c r="J132" i="2" s="1"/>
  <c r="O133" i="2"/>
  <c r="O134" i="2"/>
  <c r="J134" i="2" s="1"/>
  <c r="O135" i="2"/>
  <c r="O136" i="2"/>
  <c r="O137" i="2"/>
  <c r="O138" i="2"/>
  <c r="J138" i="2" s="1"/>
  <c r="O139" i="2"/>
  <c r="J139" i="2" s="1"/>
  <c r="O140" i="2"/>
  <c r="J140" i="2" s="1"/>
  <c r="O141" i="2"/>
  <c r="J141" i="2" s="1"/>
  <c r="O142" i="2"/>
  <c r="J142" i="2" s="1"/>
  <c r="O143" i="2"/>
  <c r="O144" i="2"/>
  <c r="J144" i="2" s="1"/>
  <c r="O145" i="2"/>
  <c r="O146" i="2"/>
  <c r="O147" i="2"/>
  <c r="O148" i="2"/>
  <c r="J148" i="2" s="1"/>
  <c r="O149" i="2"/>
  <c r="O150" i="2"/>
  <c r="O151" i="2"/>
  <c r="J151" i="2" s="1"/>
  <c r="O152" i="2"/>
  <c r="J152" i="2" s="1"/>
  <c r="O117" i="2"/>
  <c r="J117" i="2" s="1"/>
  <c r="O360" i="2"/>
  <c r="J360" i="2" s="1"/>
  <c r="E360" i="2"/>
  <c r="O426" i="2"/>
  <c r="J426" i="2" s="1"/>
  <c r="E426" i="2"/>
  <c r="O429" i="2"/>
  <c r="J429" i="2" s="1"/>
  <c r="O339" i="2"/>
  <c r="J339" i="2" s="1"/>
  <c r="O340" i="2"/>
  <c r="J340" i="2" s="1"/>
  <c r="O341" i="2"/>
  <c r="J341" i="2" s="1"/>
  <c r="P341" i="2" s="1"/>
  <c r="O342" i="2"/>
  <c r="J342" i="2" s="1"/>
  <c r="O343" i="2"/>
  <c r="J343" i="2" s="1"/>
  <c r="O344" i="2"/>
  <c r="J344" i="2" s="1"/>
  <c r="P344" i="2" s="1"/>
  <c r="O345" i="2"/>
  <c r="J345" i="2" s="1"/>
  <c r="P345" i="2" s="1"/>
  <c r="O346" i="2"/>
  <c r="O347" i="2"/>
  <c r="O348" i="2"/>
  <c r="J348" i="2" s="1"/>
  <c r="P348" i="2" s="1"/>
  <c r="O349" i="2"/>
  <c r="O350" i="2"/>
  <c r="J350" i="2" s="1"/>
  <c r="O351" i="2"/>
  <c r="O352" i="2"/>
  <c r="J352" i="2" s="1"/>
  <c r="O353" i="2"/>
  <c r="J353" i="2" s="1"/>
  <c r="P353" i="2" s="1"/>
  <c r="O354" i="2"/>
  <c r="J354" i="2" s="1"/>
  <c r="P354" i="2" s="1"/>
  <c r="O355" i="2"/>
  <c r="J355" i="2" s="1"/>
  <c r="P355" i="2" s="1"/>
  <c r="O356" i="2"/>
  <c r="J356" i="2" s="1"/>
  <c r="O357" i="2"/>
  <c r="J357" i="2" s="1"/>
  <c r="P357" i="2" s="1"/>
  <c r="O358" i="2"/>
  <c r="J358" i="2" s="1"/>
  <c r="O359" i="2"/>
  <c r="J359" i="2" s="1"/>
  <c r="O361" i="2"/>
  <c r="J361" i="2" s="1"/>
  <c r="P361" i="2" s="1"/>
  <c r="O362" i="2"/>
  <c r="J362" i="2" s="1"/>
  <c r="J331" i="2" s="1"/>
  <c r="O363" i="2"/>
  <c r="O364" i="2"/>
  <c r="J364" i="2" s="1"/>
  <c r="O365" i="2"/>
  <c r="J365" i="2" s="1"/>
  <c r="O366" i="2"/>
  <c r="O367" i="2"/>
  <c r="J367" i="2" s="1"/>
  <c r="P367" i="2" s="1"/>
  <c r="O368" i="2"/>
  <c r="J368" i="2" s="1"/>
  <c r="O369" i="2"/>
  <c r="O330" i="2" s="1"/>
  <c r="O370" i="2"/>
  <c r="O371" i="2"/>
  <c r="J371" i="2" s="1"/>
  <c r="O372" i="2"/>
  <c r="O373" i="2"/>
  <c r="J373" i="2" s="1"/>
  <c r="O374" i="2"/>
  <c r="O375" i="2"/>
  <c r="J375" i="2" s="1"/>
  <c r="O376" i="2"/>
  <c r="J376" i="2" s="1"/>
  <c r="O377" i="2"/>
  <c r="J377" i="2" s="1"/>
  <c r="O378" i="2"/>
  <c r="J378" i="2" s="1"/>
  <c r="O379" i="2"/>
  <c r="J379" i="2" s="1"/>
  <c r="O380" i="2"/>
  <c r="O335" i="2" s="1"/>
  <c r="O381" i="2"/>
  <c r="J381" i="2" s="1"/>
  <c r="O382" i="2"/>
  <c r="J382" i="2" s="1"/>
  <c r="O383" i="2"/>
  <c r="J383" i="2" s="1"/>
  <c r="O384" i="2"/>
  <c r="O385" i="2"/>
  <c r="J385" i="2" s="1"/>
  <c r="O386" i="2"/>
  <c r="J386" i="2" s="1"/>
  <c r="O387" i="2"/>
  <c r="J387" i="2" s="1"/>
  <c r="J333" i="2" s="1"/>
  <c r="P333" i="2" s="1"/>
  <c r="O388" i="2"/>
  <c r="J388" i="2" s="1"/>
  <c r="O389" i="2"/>
  <c r="J389" i="2" s="1"/>
  <c r="P389" i="2" s="1"/>
  <c r="O390" i="2"/>
  <c r="J390" i="2" s="1"/>
  <c r="O391" i="2"/>
  <c r="J391" i="2" s="1"/>
  <c r="O392" i="2"/>
  <c r="J392" i="2" s="1"/>
  <c r="O393" i="2"/>
  <c r="J393" i="2" s="1"/>
  <c r="O394" i="2"/>
  <c r="J394" i="2" s="1"/>
  <c r="O395" i="2"/>
  <c r="J395" i="2" s="1"/>
  <c r="O396" i="2"/>
  <c r="O397" i="2"/>
  <c r="J397" i="2" s="1"/>
  <c r="P397" i="2" s="1"/>
  <c r="O399" i="2"/>
  <c r="J399" i="2" s="1"/>
  <c r="P399" i="2" s="1"/>
  <c r="O400" i="2"/>
  <c r="O336" i="2" s="1"/>
  <c r="J336" i="2" s="1"/>
  <c r="O401" i="2"/>
  <c r="J401" i="2" s="1"/>
  <c r="K398" i="2"/>
  <c r="O398" i="2" s="1"/>
  <c r="J398" i="2" s="1"/>
  <c r="K337" i="2"/>
  <c r="K328" i="2" s="1"/>
  <c r="K261" i="2"/>
  <c r="K260" i="2" s="1"/>
  <c r="E427" i="2"/>
  <c r="O427" i="2"/>
  <c r="J427" i="2" s="1"/>
  <c r="E39" i="2"/>
  <c r="O266" i="2"/>
  <c r="J266" i="2" s="1"/>
  <c r="E266" i="2"/>
  <c r="F261" i="2"/>
  <c r="F260" i="2" s="1"/>
  <c r="F422" i="2"/>
  <c r="F421" i="2" s="1"/>
  <c r="E25" i="2"/>
  <c r="O39" i="2"/>
  <c r="J39" i="2" s="1"/>
  <c r="O17" i="2"/>
  <c r="J17" i="2" s="1"/>
  <c r="O428" i="2"/>
  <c r="J428" i="2" s="1"/>
  <c r="G261" i="2"/>
  <c r="G260" i="2" s="1"/>
  <c r="O32" i="2"/>
  <c r="J43" i="2" s="1"/>
  <c r="O33" i="2"/>
  <c r="J33" i="2" s="1"/>
  <c r="O34" i="2"/>
  <c r="J34" i="2" s="1"/>
  <c r="O297" i="2"/>
  <c r="J297" i="2" s="1"/>
  <c r="O153" i="2"/>
  <c r="J153" i="2" s="1"/>
  <c r="H16" i="2"/>
  <c r="H14" i="2" s="1"/>
  <c r="F337" i="2"/>
  <c r="F328" i="2" s="1"/>
  <c r="I328" i="2"/>
  <c r="E359" i="2"/>
  <c r="J25" i="2"/>
  <c r="J30" i="2"/>
  <c r="I14" i="2"/>
  <c r="G16" i="2"/>
  <c r="G14" i="2" s="1"/>
  <c r="N16" i="2"/>
  <c r="N14" i="2" s="1"/>
  <c r="M16" i="2"/>
  <c r="M14" i="2" s="1"/>
  <c r="L16" i="2"/>
  <c r="L14" i="2" s="1"/>
  <c r="E30" i="2"/>
  <c r="H261" i="2"/>
  <c r="H260" i="2" s="1"/>
  <c r="F16" i="2"/>
  <c r="F14" i="2" s="1"/>
  <c r="K16" i="2"/>
  <c r="K14" i="2" s="1"/>
  <c r="O423" i="2"/>
  <c r="J423" i="2" s="1"/>
  <c r="O420" i="2"/>
  <c r="J420" i="2" s="1"/>
  <c r="O405" i="2"/>
  <c r="J405" i="2" s="1"/>
  <c r="O338" i="2"/>
  <c r="J338" i="2" s="1"/>
  <c r="O296" i="2"/>
  <c r="I295" i="2"/>
  <c r="O294" i="2"/>
  <c r="J294" i="2" s="1"/>
  <c r="O293" i="2"/>
  <c r="J293" i="2" s="1"/>
  <c r="I293" i="2"/>
  <c r="O292" i="2"/>
  <c r="J292" i="2" s="1"/>
  <c r="P292" i="2" s="1"/>
  <c r="O291" i="2"/>
  <c r="J291" i="2" s="1"/>
  <c r="O290" i="2"/>
  <c r="N290" i="2"/>
  <c r="M290" i="2"/>
  <c r="L290" i="2"/>
  <c r="I290" i="2"/>
  <c r="E290" i="2" s="1"/>
  <c r="O289" i="2"/>
  <c r="J289" i="2" s="1"/>
  <c r="O288" i="2"/>
  <c r="N288" i="2"/>
  <c r="M288" i="2"/>
  <c r="L288" i="2"/>
  <c r="I288" i="2"/>
  <c r="E288" i="2" s="1"/>
  <c r="O287" i="2"/>
  <c r="J287" i="2" s="1"/>
  <c r="O286" i="2"/>
  <c r="J286" i="2" s="1"/>
  <c r="N285" i="2"/>
  <c r="M285" i="2"/>
  <c r="L285" i="2"/>
  <c r="I285" i="2"/>
  <c r="E285" i="2" s="1"/>
  <c r="E253" i="2"/>
  <c r="F165" i="2"/>
  <c r="E252" i="2"/>
  <c r="O168" i="2"/>
  <c r="O55" i="2"/>
  <c r="E263" i="2"/>
  <c r="O263" i="2"/>
  <c r="J263" i="2" s="1"/>
  <c r="K116" i="2"/>
  <c r="K107" i="2" s="1"/>
  <c r="L264" i="2"/>
  <c r="L261" i="2" s="1"/>
  <c r="L260" i="2" s="1"/>
  <c r="M264" i="2"/>
  <c r="M261" i="2" s="1"/>
  <c r="M260" i="2" s="1"/>
  <c r="N264" i="2"/>
  <c r="N261" i="2" s="1"/>
  <c r="N260" i="2" s="1"/>
  <c r="O264" i="2"/>
  <c r="O265" i="2"/>
  <c r="J265" i="2" s="1"/>
  <c r="E264" i="2"/>
  <c r="I261" i="2"/>
  <c r="I260" i="2" s="1"/>
  <c r="E271" i="2"/>
  <c r="E361" i="2"/>
  <c r="E362" i="2"/>
  <c r="E363" i="2"/>
  <c r="F269" i="2"/>
  <c r="F267" i="2" s="1"/>
  <c r="E275" i="2"/>
  <c r="E276" i="2"/>
  <c r="E257" i="2"/>
  <c r="E256" i="2" s="1"/>
  <c r="N165" i="2"/>
  <c r="M165" i="2"/>
  <c r="L165" i="2"/>
  <c r="K165" i="2"/>
  <c r="H165" i="2"/>
  <c r="G165" i="2"/>
  <c r="J243" i="2"/>
  <c r="E236" i="2"/>
  <c r="E429" i="2"/>
  <c r="E428" i="2"/>
  <c r="O425" i="2"/>
  <c r="J425" i="2" s="1"/>
  <c r="P425" i="2" s="1"/>
  <c r="E424" i="2"/>
  <c r="P424" i="2" s="1"/>
  <c r="E423" i="2"/>
  <c r="N422" i="2"/>
  <c r="N421" i="2" s="1"/>
  <c r="M422" i="2"/>
  <c r="M421" i="2" s="1"/>
  <c r="L422" i="2"/>
  <c r="L421" i="2" s="1"/>
  <c r="I422" i="2"/>
  <c r="I421" i="2" s="1"/>
  <c r="G422" i="2"/>
  <c r="G421" i="2" s="1"/>
  <c r="E420" i="2"/>
  <c r="E418" i="2" s="1"/>
  <c r="N419" i="2"/>
  <c r="N418" i="2" s="1"/>
  <c r="M419" i="2"/>
  <c r="M418" i="2" s="1"/>
  <c r="L419" i="2"/>
  <c r="L418" i="2" s="1"/>
  <c r="K419" i="2"/>
  <c r="K418" i="2" s="1"/>
  <c r="I419" i="2"/>
  <c r="I418" i="2" s="1"/>
  <c r="H419" i="2"/>
  <c r="H418" i="2" s="1"/>
  <c r="G419" i="2"/>
  <c r="G418" i="2" s="1"/>
  <c r="F419" i="2"/>
  <c r="F418" i="2" s="1"/>
  <c r="O417" i="2"/>
  <c r="J417" i="2" s="1"/>
  <c r="J415" i="2" s="1"/>
  <c r="E417" i="2"/>
  <c r="E415" i="2" s="1"/>
  <c r="P416" i="2"/>
  <c r="O415" i="2"/>
  <c r="N415" i="2"/>
  <c r="M415" i="2"/>
  <c r="L415" i="2"/>
  <c r="I415" i="2"/>
  <c r="I404" i="2" s="1"/>
  <c r="H415" i="2"/>
  <c r="O414" i="2"/>
  <c r="J414" i="2" s="1"/>
  <c r="P414" i="2" s="1"/>
  <c r="O413" i="2"/>
  <c r="J413" i="2" s="1"/>
  <c r="P413" i="2" s="1"/>
  <c r="O412" i="2"/>
  <c r="J412" i="2" s="1"/>
  <c r="E412" i="2"/>
  <c r="O411" i="2"/>
  <c r="N411" i="2"/>
  <c r="M411" i="2"/>
  <c r="L411" i="2"/>
  <c r="I411" i="2"/>
  <c r="E411" i="2" s="1"/>
  <c r="H411" i="2"/>
  <c r="O410" i="2"/>
  <c r="J410" i="2" s="1"/>
  <c r="E410" i="2"/>
  <c r="O409" i="2"/>
  <c r="J409" i="2"/>
  <c r="J403" i="2" s="1"/>
  <c r="P403" i="2" s="1"/>
  <c r="O408" i="2"/>
  <c r="J408" i="2" s="1"/>
  <c r="E408" i="2"/>
  <c r="O407" i="2"/>
  <c r="J407" i="2" s="1"/>
  <c r="E407" i="2"/>
  <c r="O406" i="2"/>
  <c r="K404" i="2"/>
  <c r="K402" i="2" s="1"/>
  <c r="G402" i="2"/>
  <c r="F402" i="2"/>
  <c r="K403" i="2"/>
  <c r="E401" i="2"/>
  <c r="E398" i="2"/>
  <c r="J396" i="2"/>
  <c r="P396" i="2" s="1"/>
  <c r="E395" i="2"/>
  <c r="E394" i="2"/>
  <c r="E393" i="2"/>
  <c r="E392" i="2"/>
  <c r="E391" i="2"/>
  <c r="E390" i="2"/>
  <c r="E388" i="2"/>
  <c r="E386" i="2"/>
  <c r="E385" i="2"/>
  <c r="J384" i="2"/>
  <c r="E384" i="2"/>
  <c r="P384" i="2" s="1"/>
  <c r="E383" i="2"/>
  <c r="E382" i="2"/>
  <c r="E381" i="2"/>
  <c r="E379" i="2"/>
  <c r="E378" i="2"/>
  <c r="E377" i="2"/>
  <c r="E376" i="2" s="1"/>
  <c r="I376" i="2"/>
  <c r="H376" i="2"/>
  <c r="G376" i="2"/>
  <c r="F376" i="2"/>
  <c r="E375" i="2"/>
  <c r="E374" i="2" s="1"/>
  <c r="I374" i="2"/>
  <c r="H374" i="2"/>
  <c r="G374" i="2"/>
  <c r="F374" i="2"/>
  <c r="E373" i="2"/>
  <c r="J372" i="2"/>
  <c r="E372" i="2"/>
  <c r="P372" i="2" s="1"/>
  <c r="E371" i="2"/>
  <c r="J370" i="2"/>
  <c r="P370" i="2" s="1"/>
  <c r="E368" i="2"/>
  <c r="J366" i="2"/>
  <c r="P366" i="2" s="1"/>
  <c r="E365" i="2"/>
  <c r="E364" i="2"/>
  <c r="J363" i="2"/>
  <c r="E358" i="2"/>
  <c r="E356" i="2"/>
  <c r="E352" i="2"/>
  <c r="J351" i="2"/>
  <c r="E351" i="2"/>
  <c r="E350" i="2"/>
  <c r="J349" i="2"/>
  <c r="E349" i="2"/>
  <c r="J347" i="2"/>
  <c r="E347" i="2"/>
  <c r="E343" i="2"/>
  <c r="E342" i="2"/>
  <c r="E340" i="2"/>
  <c r="E339" i="2"/>
  <c r="E338" i="2"/>
  <c r="N337" i="2"/>
  <c r="N328" i="2" s="1"/>
  <c r="M337" i="2"/>
  <c r="M328" i="2" s="1"/>
  <c r="L337" i="2"/>
  <c r="L328" i="2" s="1"/>
  <c r="H337" i="2"/>
  <c r="H328" i="2" s="1"/>
  <c r="G337" i="2"/>
  <c r="G328" i="2" s="1"/>
  <c r="K336" i="2"/>
  <c r="E336" i="2"/>
  <c r="N335" i="2"/>
  <c r="M335" i="2"/>
  <c r="L335" i="2"/>
  <c r="K335" i="2"/>
  <c r="N333" i="2"/>
  <c r="M333" i="2"/>
  <c r="L333" i="2"/>
  <c r="K333" i="2"/>
  <c r="N332" i="2"/>
  <c r="M332" i="2"/>
  <c r="L332" i="2"/>
  <c r="K332" i="2"/>
  <c r="F332" i="2"/>
  <c r="N331" i="2"/>
  <c r="M331" i="2"/>
  <c r="L331" i="2"/>
  <c r="K331" i="2"/>
  <c r="N330" i="2"/>
  <c r="M330" i="2"/>
  <c r="L330" i="2"/>
  <c r="K330" i="2"/>
  <c r="K329" i="2"/>
  <c r="O329" i="2" s="1"/>
  <c r="J329" i="2" s="1"/>
  <c r="P329" i="2" s="1"/>
  <c r="J327" i="2"/>
  <c r="E327" i="2"/>
  <c r="J326" i="2"/>
  <c r="E326" i="2"/>
  <c r="O325" i="2"/>
  <c r="J325" i="2" s="1"/>
  <c r="P325" i="2" s="1"/>
  <c r="O324" i="2"/>
  <c r="J324" i="2" s="1"/>
  <c r="P324" i="2" s="1"/>
  <c r="O323" i="2"/>
  <c r="J323" i="2" s="1"/>
  <c r="E323" i="2"/>
  <c r="E322" i="2"/>
  <c r="P322" i="2" s="1"/>
  <c r="O321" i="2"/>
  <c r="J321" i="2" s="1"/>
  <c r="E321" i="2"/>
  <c r="O320" i="2"/>
  <c r="J320" i="2" s="1"/>
  <c r="E320" i="2"/>
  <c r="O319" i="2"/>
  <c r="J319" i="2" s="1"/>
  <c r="N319" i="2"/>
  <c r="I319" i="2"/>
  <c r="E319" i="2" s="1"/>
  <c r="O318" i="2"/>
  <c r="J318" i="2" s="1"/>
  <c r="P318" i="2" s="1"/>
  <c r="O317" i="2"/>
  <c r="J317" i="2" s="1"/>
  <c r="E317" i="2"/>
  <c r="O316" i="2"/>
  <c r="J316" i="2" s="1"/>
  <c r="N316" i="2"/>
  <c r="I316" i="2"/>
  <c r="E316" i="2" s="1"/>
  <c r="O315" i="2"/>
  <c r="J315" i="2" s="1"/>
  <c r="E315" i="2"/>
  <c r="E314" i="2"/>
  <c r="P314" i="2" s="1"/>
  <c r="O313" i="2"/>
  <c r="J313" i="2" s="1"/>
  <c r="E313" i="2"/>
  <c r="O312" i="2"/>
  <c r="J312" i="2" s="1"/>
  <c r="E312" i="2"/>
  <c r="O311" i="2"/>
  <c r="J311" i="2" s="1"/>
  <c r="E311" i="2"/>
  <c r="O310" i="2"/>
  <c r="J310" i="2" s="1"/>
  <c r="E310" i="2"/>
  <c r="O309" i="2"/>
  <c r="J309" i="2" s="1"/>
  <c r="E309" i="2"/>
  <c r="O308" i="2"/>
  <c r="J308" i="2" s="1"/>
  <c r="E308" i="2"/>
  <c r="O307" i="2"/>
  <c r="J307" i="2" s="1"/>
  <c r="E307" i="2"/>
  <c r="O306" i="2"/>
  <c r="J306" i="2" s="1"/>
  <c r="E306" i="2"/>
  <c r="O305" i="2"/>
  <c r="J305" i="2" s="1"/>
  <c r="P305" i="2" s="1"/>
  <c r="O304" i="2"/>
  <c r="J304" i="2" s="1"/>
  <c r="E304" i="2"/>
  <c r="O303" i="2"/>
  <c r="J303" i="2" s="1"/>
  <c r="N303" i="2"/>
  <c r="I303" i="2"/>
  <c r="E303" i="2" s="1"/>
  <c r="O302" i="2"/>
  <c r="J302" i="2" s="1"/>
  <c r="E302" i="2"/>
  <c r="O301" i="2"/>
  <c r="O300" i="2" s="1"/>
  <c r="O298" i="2" s="1"/>
  <c r="E301" i="2"/>
  <c r="M300" i="2"/>
  <c r="M298" i="2" s="1"/>
  <c r="L300" i="2"/>
  <c r="L298" i="2" s="1"/>
  <c r="K300" i="2"/>
  <c r="K298" i="2" s="1"/>
  <c r="H300" i="2"/>
  <c r="H298" i="2" s="1"/>
  <c r="G300" i="2"/>
  <c r="G298" i="2" s="1"/>
  <c r="F300" i="2"/>
  <c r="F298" i="2" s="1"/>
  <c r="K299" i="2"/>
  <c r="J299" i="2" s="1"/>
  <c r="F299" i="2"/>
  <c r="E299" i="2" s="1"/>
  <c r="E297" i="2"/>
  <c r="E295" i="2" s="1"/>
  <c r="E294" i="2"/>
  <c r="E293" i="2" s="1"/>
  <c r="E291" i="2"/>
  <c r="E289" i="2"/>
  <c r="E287" i="2"/>
  <c r="E286" i="2"/>
  <c r="E284" i="2"/>
  <c r="E283" i="2"/>
  <c r="I281" i="2"/>
  <c r="F282" i="2"/>
  <c r="F281" i="2" s="1"/>
  <c r="E280" i="2"/>
  <c r="E279" i="2"/>
  <c r="I267" i="2"/>
  <c r="E277" i="2"/>
  <c r="E274" i="2"/>
  <c r="J273" i="2"/>
  <c r="E273" i="2"/>
  <c r="E270" i="2"/>
  <c r="N269" i="2"/>
  <c r="N267" i="2" s="1"/>
  <c r="M269" i="2"/>
  <c r="M267" i="2" s="1"/>
  <c r="L269" i="2"/>
  <c r="L267" i="2" s="1"/>
  <c r="K269" i="2"/>
  <c r="K267" i="2" s="1"/>
  <c r="N268" i="2"/>
  <c r="M268" i="2"/>
  <c r="L268" i="2"/>
  <c r="K268" i="2"/>
  <c r="E265" i="2"/>
  <c r="E262" i="2"/>
  <c r="N256" i="2"/>
  <c r="M256" i="2"/>
  <c r="L256" i="2"/>
  <c r="K256" i="2"/>
  <c r="O256" i="2" s="1"/>
  <c r="I256" i="2"/>
  <c r="J255" i="2"/>
  <c r="E255" i="2"/>
  <c r="E254" i="2"/>
  <c r="P254" i="2" s="1"/>
  <c r="E251" i="2"/>
  <c r="P251" i="2" s="1"/>
  <c r="E250" i="2"/>
  <c r="P250" i="2" s="1"/>
  <c r="E249" i="2"/>
  <c r="E248" i="2"/>
  <c r="E247" i="2"/>
  <c r="E246" i="2"/>
  <c r="E245" i="2"/>
  <c r="J244" i="2"/>
  <c r="E244" i="2"/>
  <c r="E243" i="2"/>
  <c r="J242" i="2"/>
  <c r="J241" i="2" s="1"/>
  <c r="E242" i="2"/>
  <c r="E241" i="2" s="1"/>
  <c r="I241" i="2"/>
  <c r="E240" i="2"/>
  <c r="I239" i="2"/>
  <c r="P238" i="2"/>
  <c r="E237" i="2"/>
  <c r="E234" i="2"/>
  <c r="E233" i="2"/>
  <c r="E232" i="2"/>
  <c r="J231" i="2"/>
  <c r="I231" i="2"/>
  <c r="E231" i="2" s="1"/>
  <c r="E230" i="2"/>
  <c r="E229" i="2"/>
  <c r="E228" i="2"/>
  <c r="J227" i="2"/>
  <c r="E227" i="2"/>
  <c r="J226" i="2"/>
  <c r="E226" i="2"/>
  <c r="E225" i="2"/>
  <c r="P225" i="2" s="1"/>
  <c r="E224" i="2"/>
  <c r="P224" i="2" s="1"/>
  <c r="I223" i="2"/>
  <c r="E223" i="2"/>
  <c r="E222" i="2"/>
  <c r="P222" i="2" s="1"/>
  <c r="E221" i="2"/>
  <c r="P221" i="2" s="1"/>
  <c r="E220" i="2"/>
  <c r="P220" i="2" s="1"/>
  <c r="E219" i="2"/>
  <c r="P219" i="2" s="1"/>
  <c r="E218" i="2"/>
  <c r="P218" i="2" s="1"/>
  <c r="E217" i="2"/>
  <c r="P217" i="2" s="1"/>
  <c r="E216" i="2"/>
  <c r="P216" i="2" s="1"/>
  <c r="E215" i="2"/>
  <c r="P215" i="2" s="1"/>
  <c r="E214" i="2"/>
  <c r="P214" i="2" s="1"/>
  <c r="E213" i="2"/>
  <c r="P213" i="2" s="1"/>
  <c r="E212" i="2"/>
  <c r="P212" i="2" s="1"/>
  <c r="E211" i="2"/>
  <c r="P211" i="2" s="1"/>
  <c r="E210" i="2"/>
  <c r="E209" i="2"/>
  <c r="E208" i="2"/>
  <c r="E207" i="2"/>
  <c r="E206" i="2"/>
  <c r="E205" i="2"/>
  <c r="E204" i="2"/>
  <c r="E203" i="2"/>
  <c r="J202" i="2"/>
  <c r="E202" i="2"/>
  <c r="E201" i="2"/>
  <c r="E200" i="2"/>
  <c r="E199" i="2"/>
  <c r="E198" i="2"/>
  <c r="E197" i="2"/>
  <c r="E196" i="2"/>
  <c r="E195" i="2"/>
  <c r="J194" i="2"/>
  <c r="E194" i="2"/>
  <c r="J193" i="2"/>
  <c r="E193" i="2"/>
  <c r="E192" i="2"/>
  <c r="E191" i="2"/>
  <c r="J190" i="2"/>
  <c r="I190" i="2"/>
  <c r="E190" i="2" s="1"/>
  <c r="E189" i="2"/>
  <c r="E188" i="2"/>
  <c r="E187" i="2"/>
  <c r="E186" i="2"/>
  <c r="I185" i="2"/>
  <c r="I184" i="2"/>
  <c r="E184" i="2" s="1"/>
  <c r="J183" i="2"/>
  <c r="E183" i="2"/>
  <c r="J182" i="2"/>
  <c r="E182" i="2"/>
  <c r="J181" i="2"/>
  <c r="E181" i="2"/>
  <c r="J180" i="2"/>
  <c r="E180" i="2"/>
  <c r="J179" i="2"/>
  <c r="E179" i="2"/>
  <c r="J178" i="2"/>
  <c r="E178" i="2"/>
  <c r="E177" i="2"/>
  <c r="I176" i="2"/>
  <c r="E176" i="2" s="1"/>
  <c r="E175" i="2"/>
  <c r="E174" i="2"/>
  <c r="E173" i="2"/>
  <c r="E172" i="2"/>
  <c r="J171" i="2"/>
  <c r="E171" i="2"/>
  <c r="J170" i="2"/>
  <c r="E170" i="2"/>
  <c r="I169" i="2"/>
  <c r="E169" i="2" s="1"/>
  <c r="E168" i="2"/>
  <c r="N166" i="2"/>
  <c r="M166" i="2"/>
  <c r="L166" i="2"/>
  <c r="K166" i="2"/>
  <c r="J166" i="2"/>
  <c r="F166" i="2"/>
  <c r="O164" i="2"/>
  <c r="J164" i="2" s="1"/>
  <c r="E164" i="2"/>
  <c r="O163" i="2"/>
  <c r="J163" i="2" s="1"/>
  <c r="E163" i="2"/>
  <c r="O162" i="2"/>
  <c r="E162" i="2"/>
  <c r="E161" i="2"/>
  <c r="P161" i="2" s="1"/>
  <c r="E160" i="2"/>
  <c r="P160" i="2" s="1"/>
  <c r="O159" i="2"/>
  <c r="J159" i="2" s="1"/>
  <c r="E159" i="2"/>
  <c r="O158" i="2"/>
  <c r="J158" i="2" s="1"/>
  <c r="E158" i="2"/>
  <c r="E157" i="2"/>
  <c r="E156" i="2"/>
  <c r="P156" i="2" s="1"/>
  <c r="O155" i="2"/>
  <c r="J155" i="2" s="1"/>
  <c r="E155" i="2"/>
  <c r="O154" i="2"/>
  <c r="J154" i="2" s="1"/>
  <c r="E154" i="2"/>
  <c r="E153" i="2"/>
  <c r="E152" i="2"/>
  <c r="E151" i="2"/>
  <c r="P150" i="2"/>
  <c r="E149" i="2"/>
  <c r="P149" i="2" s="1"/>
  <c r="E148" i="2"/>
  <c r="E147" i="2"/>
  <c r="P147" i="2" s="1"/>
  <c r="E146" i="2"/>
  <c r="E113" i="2" s="1"/>
  <c r="E145" i="2"/>
  <c r="P145" i="2" s="1"/>
  <c r="E144" i="2"/>
  <c r="J143" i="2"/>
  <c r="E143" i="2"/>
  <c r="E142" i="2"/>
  <c r="E141" i="2"/>
  <c r="E140" i="2"/>
  <c r="E139" i="2"/>
  <c r="E138" i="2"/>
  <c r="J137" i="2"/>
  <c r="E137" i="2"/>
  <c r="J136" i="2"/>
  <c r="E136" i="2"/>
  <c r="J135" i="2"/>
  <c r="P135" i="2" s="1"/>
  <c r="E135" i="2"/>
  <c r="E134" i="2"/>
  <c r="E133" i="2"/>
  <c r="P133" i="2" s="1"/>
  <c r="E132" i="2"/>
  <c r="E131" i="2"/>
  <c r="P131" i="2" s="1"/>
  <c r="E130" i="2"/>
  <c r="E129" i="2"/>
  <c r="P129" i="2" s="1"/>
  <c r="E127" i="2"/>
  <c r="E126" i="2"/>
  <c r="E125" i="2"/>
  <c r="J124" i="2"/>
  <c r="E124" i="2"/>
  <c r="E123" i="2"/>
  <c r="E122" i="2"/>
  <c r="E121" i="2"/>
  <c r="J120" i="2"/>
  <c r="E120" i="2"/>
  <c r="J119" i="2"/>
  <c r="E119" i="2"/>
  <c r="E118" i="2"/>
  <c r="E117" i="2"/>
  <c r="N116" i="2"/>
  <c r="N107" i="2" s="1"/>
  <c r="M116" i="2"/>
  <c r="M107" i="2" s="1"/>
  <c r="L116" i="2"/>
  <c r="L107" i="2" s="1"/>
  <c r="I116" i="2"/>
  <c r="I107" i="2" s="1"/>
  <c r="H116" i="2"/>
  <c r="H107" i="2" s="1"/>
  <c r="G116" i="2"/>
  <c r="G107" i="2" s="1"/>
  <c r="F116" i="2"/>
  <c r="F107" i="2" s="1"/>
  <c r="K115" i="2"/>
  <c r="O115" i="2" s="1"/>
  <c r="J115" i="2" s="1"/>
  <c r="P115" i="2" s="1"/>
  <c r="J114" i="2"/>
  <c r="F114" i="2"/>
  <c r="E114" i="2" s="1"/>
  <c r="K113" i="2"/>
  <c r="F113" i="2"/>
  <c r="F112" i="2"/>
  <c r="E112" i="2" s="1"/>
  <c r="P112" i="2" s="1"/>
  <c r="K111" i="2"/>
  <c r="J111" i="2" s="1"/>
  <c r="I111" i="2"/>
  <c r="H111" i="2"/>
  <c r="G111" i="2"/>
  <c r="F111" i="2"/>
  <c r="K110" i="2"/>
  <c r="E110" i="2"/>
  <c r="K109" i="2"/>
  <c r="O109" i="2" s="1"/>
  <c r="J109" i="2" s="1"/>
  <c r="F109" i="2"/>
  <c r="E109" i="2" s="1"/>
  <c r="N108" i="2"/>
  <c r="M108" i="2"/>
  <c r="L108" i="2"/>
  <c r="K108" i="2"/>
  <c r="I108" i="2"/>
  <c r="H108" i="2"/>
  <c r="G108" i="2"/>
  <c r="F108" i="2"/>
  <c r="E98" i="2"/>
  <c r="J96" i="2"/>
  <c r="E96" i="2"/>
  <c r="E52" i="2" s="1"/>
  <c r="J95" i="2"/>
  <c r="E95" i="2"/>
  <c r="E94" i="2"/>
  <c r="E51" i="2" s="1"/>
  <c r="E93" i="2"/>
  <c r="E92" i="2"/>
  <c r="E91" i="2"/>
  <c r="E90" i="2"/>
  <c r="E89" i="2"/>
  <c r="P89" i="2" s="1"/>
  <c r="E88" i="2"/>
  <c r="E87" i="2"/>
  <c r="E86" i="2"/>
  <c r="E85" i="2"/>
  <c r="E83" i="2"/>
  <c r="E82" i="2"/>
  <c r="E81" i="2"/>
  <c r="E97" i="2"/>
  <c r="E80" i="2"/>
  <c r="E79" i="2"/>
  <c r="E78" i="2"/>
  <c r="J77" i="2"/>
  <c r="E77" i="2"/>
  <c r="E75" i="2"/>
  <c r="E74" i="2"/>
  <c r="E73" i="2"/>
  <c r="P73" i="2" s="1"/>
  <c r="E72" i="2"/>
  <c r="E71" i="2"/>
  <c r="P71" i="2" s="1"/>
  <c r="E70" i="2"/>
  <c r="E69" i="2"/>
  <c r="E68" i="2"/>
  <c r="E67" i="2"/>
  <c r="E66" i="2"/>
  <c r="J64" i="2"/>
  <c r="J62" i="2"/>
  <c r="E62" i="2"/>
  <c r="J61" i="2"/>
  <c r="E61" i="2"/>
  <c r="E48" i="2" s="1"/>
  <c r="E60" i="2"/>
  <c r="E59" i="2"/>
  <c r="E58" i="2"/>
  <c r="E57" i="2"/>
  <c r="E56" i="2"/>
  <c r="E55" i="2"/>
  <c r="N45" i="2"/>
  <c r="H45" i="2"/>
  <c r="G45" i="2"/>
  <c r="N53" i="2"/>
  <c r="M53" i="2"/>
  <c r="L53" i="2"/>
  <c r="K53" i="2"/>
  <c r="I53" i="2"/>
  <c r="H53" i="2"/>
  <c r="G53" i="2"/>
  <c r="F53" i="2"/>
  <c r="N52" i="2"/>
  <c r="M52" i="2"/>
  <c r="L52" i="2"/>
  <c r="K52" i="2"/>
  <c r="O52" i="2" s="1"/>
  <c r="I52" i="2"/>
  <c r="H52" i="2"/>
  <c r="G52" i="2"/>
  <c r="F52" i="2"/>
  <c r="N51" i="2"/>
  <c r="M51" i="2"/>
  <c r="L51" i="2"/>
  <c r="K51" i="2"/>
  <c r="I51" i="2"/>
  <c r="H51" i="2"/>
  <c r="G51" i="2"/>
  <c r="F51" i="2"/>
  <c r="G50" i="2"/>
  <c r="F50" i="2"/>
  <c r="E50" i="2" s="1"/>
  <c r="P50" i="2" s="1"/>
  <c r="F49" i="2"/>
  <c r="E49" i="2" s="1"/>
  <c r="P49" i="2" s="1"/>
  <c r="K48" i="2"/>
  <c r="O48" i="2" s="1"/>
  <c r="J48" i="2" s="1"/>
  <c r="H48" i="2"/>
  <c r="F48" i="2"/>
  <c r="N47" i="2"/>
  <c r="M47" i="2"/>
  <c r="L47" i="2"/>
  <c r="K47" i="2"/>
  <c r="O47" i="2" s="1"/>
  <c r="G47" i="2"/>
  <c r="F47" i="2"/>
  <c r="E47" i="2" s="1"/>
  <c r="N46" i="2"/>
  <c r="M46" i="2"/>
  <c r="L46" i="2"/>
  <c r="J46" i="2" s="1"/>
  <c r="H46" i="2"/>
  <c r="J44" i="2"/>
  <c r="E44" i="2"/>
  <c r="E43" i="2"/>
  <c r="J42" i="2"/>
  <c r="E42" i="2"/>
  <c r="J41" i="2"/>
  <c r="P41" i="2" s="1"/>
  <c r="J40" i="2"/>
  <c r="P40" i="2" s="1"/>
  <c r="E37" i="2"/>
  <c r="O36" i="2"/>
  <c r="J36" i="2" s="1"/>
  <c r="E36" i="2"/>
  <c r="J35" i="2"/>
  <c r="E35" i="2"/>
  <c r="E33" i="2"/>
  <c r="E32" i="2"/>
  <c r="O31" i="2"/>
  <c r="J31" i="2" s="1"/>
  <c r="E31" i="2"/>
  <c r="J29" i="2"/>
  <c r="E29" i="2"/>
  <c r="J28" i="2"/>
  <c r="E28" i="2"/>
  <c r="P27" i="2"/>
  <c r="P15" i="2" s="1"/>
  <c r="J26" i="2"/>
  <c r="E26" i="2"/>
  <c r="E24" i="2"/>
  <c r="P24" i="2" s="1"/>
  <c r="O23" i="2"/>
  <c r="J23" i="2" s="1"/>
  <c r="E23" i="2"/>
  <c r="O22" i="2"/>
  <c r="E22" i="2"/>
  <c r="O21" i="2"/>
  <c r="O20" i="2" s="1"/>
  <c r="J20" i="2" s="1"/>
  <c r="E21" i="2"/>
  <c r="E20" i="2"/>
  <c r="J19" i="2"/>
  <c r="E19" i="2"/>
  <c r="J18" i="2"/>
  <c r="E18" i="2"/>
  <c r="O15" i="2"/>
  <c r="F15" i="2"/>
  <c r="E15" i="2"/>
  <c r="J374" i="2"/>
  <c r="J230" i="2"/>
  <c r="J228" i="2"/>
  <c r="K282" i="2"/>
  <c r="K281" i="2" s="1"/>
  <c r="O113" i="2"/>
  <c r="J123" i="2"/>
  <c r="J113" i="2" s="1"/>
  <c r="E332" i="2"/>
  <c r="J400" i="2" l="1"/>
  <c r="P400" i="2" s="1"/>
  <c r="O333" i="2"/>
  <c r="O331" i="2"/>
  <c r="P153" i="2"/>
  <c r="P206" i="2"/>
  <c r="I167" i="2"/>
  <c r="I165" i="2" s="1"/>
  <c r="J55" i="2"/>
  <c r="O54" i="2"/>
  <c r="O45" i="2" s="1"/>
  <c r="J168" i="2"/>
  <c r="J167" i="2" s="1"/>
  <c r="O167" i="2"/>
  <c r="O165" i="2" s="1"/>
  <c r="O332" i="2"/>
  <c r="E404" i="2"/>
  <c r="E402" i="2" s="1"/>
  <c r="P35" i="2"/>
  <c r="M404" i="2"/>
  <c r="M402" i="2" s="1"/>
  <c r="P121" i="2"/>
  <c r="P387" i="2"/>
  <c r="N404" i="2"/>
  <c r="N402" i="2" s="1"/>
  <c r="P63" i="2"/>
  <c r="E166" i="2"/>
  <c r="I402" i="2"/>
  <c r="O111" i="2"/>
  <c r="P119" i="2"/>
  <c r="O110" i="2"/>
  <c r="J110" i="2" s="1"/>
  <c r="P110" i="2" s="1"/>
  <c r="P349" i="2"/>
  <c r="P204" i="2"/>
  <c r="H404" i="2"/>
  <c r="H402" i="2" s="1"/>
  <c r="H430" i="2" s="1"/>
  <c r="P243" i="2"/>
  <c r="P253" i="2"/>
  <c r="P202" i="2"/>
  <c r="P146" i="2"/>
  <c r="P227" i="2"/>
  <c r="P407" i="2"/>
  <c r="J332" i="2"/>
  <c r="P273" i="2"/>
  <c r="J15" i="2"/>
  <c r="J21" i="2"/>
  <c r="P21" i="2" s="1"/>
  <c r="P155" i="2"/>
  <c r="O157" i="2"/>
  <c r="P229" i="2"/>
  <c r="P231" i="2"/>
  <c r="P240" i="2"/>
  <c r="P166" i="2"/>
  <c r="P315" i="2"/>
  <c r="P323" i="2"/>
  <c r="P96" i="2"/>
  <c r="P171" i="2"/>
  <c r="P191" i="2"/>
  <c r="P203" i="2"/>
  <c r="P207" i="2"/>
  <c r="P391" i="2"/>
  <c r="P87" i="2"/>
  <c r="P321" i="2"/>
  <c r="P88" i="2"/>
  <c r="P44" i="2"/>
  <c r="E108" i="2"/>
  <c r="P114" i="2"/>
  <c r="P143" i="2"/>
  <c r="P170" i="2"/>
  <c r="P180" i="2"/>
  <c r="P182" i="2"/>
  <c r="P190" i="2"/>
  <c r="P194" i="2"/>
  <c r="P320" i="2"/>
  <c r="P327" i="2"/>
  <c r="P373" i="2"/>
  <c r="P382" i="2"/>
  <c r="P388" i="2"/>
  <c r="P381" i="2"/>
  <c r="P188" i="2"/>
  <c r="N300" i="2"/>
  <c r="N298" i="2" s="1"/>
  <c r="P390" i="2"/>
  <c r="P75" i="2"/>
  <c r="J52" i="2"/>
  <c r="P52" i="2" s="1"/>
  <c r="P103" i="2"/>
  <c r="J47" i="2"/>
  <c r="P47" i="2" s="1"/>
  <c r="P59" i="2"/>
  <c r="P79" i="2"/>
  <c r="P98" i="2"/>
  <c r="P93" i="2"/>
  <c r="P70" i="2"/>
  <c r="P65" i="2"/>
  <c r="P102" i="2"/>
  <c r="P101" i="2"/>
  <c r="P297" i="2"/>
  <c r="P405" i="2"/>
  <c r="P338" i="2"/>
  <c r="P356" i="2"/>
  <c r="O295" i="2"/>
  <c r="O282" i="2" s="1"/>
  <c r="O281" i="2" s="1"/>
  <c r="J288" i="2"/>
  <c r="P288" i="2" s="1"/>
  <c r="J296" i="2"/>
  <c r="P296" i="2" s="1"/>
  <c r="P276" i="2"/>
  <c r="P228" i="2"/>
  <c r="P179" i="2"/>
  <c r="P183" i="2"/>
  <c r="P189" i="2"/>
  <c r="P195" i="2"/>
  <c r="P242" i="2"/>
  <c r="P249" i="2"/>
  <c r="P237" i="2"/>
  <c r="P201" i="2"/>
  <c r="P177" i="2"/>
  <c r="P141" i="2"/>
  <c r="P118" i="2"/>
  <c r="E111" i="2"/>
  <c r="P111" i="2" s="1"/>
  <c r="J97" i="2"/>
  <c r="O53" i="2"/>
  <c r="P84" i="2"/>
  <c r="P95" i="2"/>
  <c r="P81" i="2"/>
  <c r="P82" i="2"/>
  <c r="E54" i="2"/>
  <c r="E45" i="2" s="1"/>
  <c r="P58" i="2"/>
  <c r="P43" i="2"/>
  <c r="P36" i="2"/>
  <c r="P30" i="2"/>
  <c r="P274" i="2"/>
  <c r="P271" i="2"/>
  <c r="P393" i="2"/>
  <c r="P362" i="2"/>
  <c r="P331" i="2" s="1"/>
  <c r="P76" i="2"/>
  <c r="P401" i="2"/>
  <c r="P60" i="2"/>
  <c r="P77" i="2"/>
  <c r="P394" i="2"/>
  <c r="P368" i="2"/>
  <c r="P152" i="2"/>
  <c r="P140" i="2"/>
  <c r="P187" i="2"/>
  <c r="P56" i="2"/>
  <c r="P342" i="2"/>
  <c r="J94" i="2"/>
  <c r="P94" i="2" s="1"/>
  <c r="P51" i="2" s="1"/>
  <c r="P178" i="2"/>
  <c r="P130" i="2"/>
  <c r="O334" i="2"/>
  <c r="J334" i="2" s="1"/>
  <c r="P334" i="2" s="1"/>
  <c r="P42" i="2"/>
  <c r="P62" i="2"/>
  <c r="P241" i="2"/>
  <c r="P270" i="2"/>
  <c r="J272" i="2"/>
  <c r="J269" i="2" s="1"/>
  <c r="J267" i="2" s="1"/>
  <c r="P186" i="2"/>
  <c r="P193" i="2"/>
  <c r="P363" i="2"/>
  <c r="I300" i="2"/>
  <c r="I298" i="2" s="1"/>
  <c r="J169" i="2"/>
  <c r="P169" i="2" s="1"/>
  <c r="E422" i="2"/>
  <c r="E421" i="2" s="1"/>
  <c r="P29" i="2"/>
  <c r="E239" i="2"/>
  <c r="P239" i="2" s="1"/>
  <c r="E278" i="2"/>
  <c r="P278" i="2" s="1"/>
  <c r="P159" i="2"/>
  <c r="P350" i="2"/>
  <c r="J264" i="2"/>
  <c r="P264" i="2" s="1"/>
  <c r="P19" i="2"/>
  <c r="P83" i="2"/>
  <c r="P90" i="2"/>
  <c r="P181" i="2"/>
  <c r="P255" i="2"/>
  <c r="P326" i="2"/>
  <c r="P200" i="2"/>
  <c r="P248" i="2"/>
  <c r="P168" i="2"/>
  <c r="J32" i="2"/>
  <c r="P32" i="2" s="1"/>
  <c r="P192" i="2"/>
  <c r="O299" i="2"/>
  <c r="P385" i="2"/>
  <c r="P332" i="2" s="1"/>
  <c r="P287" i="2"/>
  <c r="P429" i="2"/>
  <c r="P18" i="2"/>
  <c r="P124" i="2"/>
  <c r="P174" i="2"/>
  <c r="E185" i="2"/>
  <c r="P277" i="2"/>
  <c r="P309" i="2"/>
  <c r="P379" i="2"/>
  <c r="P386" i="2"/>
  <c r="P236" i="2"/>
  <c r="P139" i="2"/>
  <c r="P284" i="2"/>
  <c r="P246" i="2"/>
  <c r="P234" i="2"/>
  <c r="P210" i="2"/>
  <c r="P91" i="2"/>
  <c r="P80" i="2"/>
  <c r="P68" i="2"/>
  <c r="J380" i="2"/>
  <c r="P138" i="2"/>
  <c r="P126" i="2"/>
  <c r="P280" i="2"/>
  <c r="P245" i="2"/>
  <c r="P209" i="2"/>
  <c r="P197" i="2"/>
  <c r="P173" i="2"/>
  <c r="P67" i="2"/>
  <c r="P37" i="2"/>
  <c r="P223" i="2"/>
  <c r="P148" i="2"/>
  <c r="O116" i="2"/>
  <c r="O107" i="2" s="1"/>
  <c r="P294" i="2"/>
  <c r="P377" i="2"/>
  <c r="P365" i="2"/>
  <c r="P352" i="2"/>
  <c r="P125" i="2"/>
  <c r="P20" i="2"/>
  <c r="P72" i="2"/>
  <c r="P86" i="2"/>
  <c r="P176" i="2"/>
  <c r="P226" i="2"/>
  <c r="P233" i="2"/>
  <c r="P304" i="2"/>
  <c r="P374" i="2"/>
  <c r="O262" i="2"/>
  <c r="P376" i="2"/>
  <c r="P364" i="2"/>
  <c r="P339" i="2"/>
  <c r="P123" i="2"/>
  <c r="P291" i="2"/>
  <c r="J369" i="2"/>
  <c r="J104" i="2"/>
  <c r="P113" i="2"/>
  <c r="P69" i="2"/>
  <c r="P61" i="2"/>
  <c r="P48" i="2" s="1"/>
  <c r="P28" i="2"/>
  <c r="P142" i="2"/>
  <c r="E261" i="2"/>
  <c r="E260" i="2" s="1"/>
  <c r="P293" i="2"/>
  <c r="P311" i="2"/>
  <c r="L282" i="2"/>
  <c r="L281" i="2" s="1"/>
  <c r="P31" i="2"/>
  <c r="P57" i="2"/>
  <c r="P392" i="2"/>
  <c r="M282" i="2"/>
  <c r="M281" i="2" s="1"/>
  <c r="O419" i="2"/>
  <c r="O418" i="2" s="1"/>
  <c r="P120" i="2"/>
  <c r="P136" i="2"/>
  <c r="P412" i="2"/>
  <c r="P263" i="2"/>
  <c r="P230" i="2"/>
  <c r="P137" i="2"/>
  <c r="P198" i="2"/>
  <c r="P205" i="2"/>
  <c r="P313" i="2"/>
  <c r="P343" i="2"/>
  <c r="P351" i="2"/>
  <c r="J185" i="2"/>
  <c r="P175" i="2"/>
  <c r="P283" i="2"/>
  <c r="P199" i="2"/>
  <c r="P247" i="2"/>
  <c r="J301" i="2"/>
  <c r="J285" i="2"/>
  <c r="P285" i="2" s="1"/>
  <c r="O108" i="2"/>
  <c r="J162" i="2"/>
  <c r="P162" i="2" s="1"/>
  <c r="P375" i="2"/>
  <c r="P299" i="2"/>
  <c r="P289" i="2"/>
  <c r="E337" i="2"/>
  <c r="E328" i="2" s="1"/>
  <c r="P307" i="2"/>
  <c r="P163" i="2"/>
  <c r="P410" i="2"/>
  <c r="P286" i="2"/>
  <c r="N282" i="2"/>
  <c r="N281" i="2" s="1"/>
  <c r="P279" i="2"/>
  <c r="P208" i="2"/>
  <c r="P196" i="2"/>
  <c r="P78" i="2"/>
  <c r="P66" i="2"/>
  <c r="P26" i="2"/>
  <c r="P302" i="2"/>
  <c r="P33" i="2"/>
  <c r="P144" i="2"/>
  <c r="P151" i="2"/>
  <c r="P308" i="2"/>
  <c r="P347" i="2"/>
  <c r="J290" i="2"/>
  <c r="P290" i="2" s="1"/>
  <c r="P426" i="2"/>
  <c r="P358" i="2"/>
  <c r="P92" i="2"/>
  <c r="P132" i="2"/>
  <c r="P164" i="2"/>
  <c r="P252" i="2"/>
  <c r="P134" i="2"/>
  <c r="P122" i="2"/>
  <c r="P409" i="2"/>
  <c r="P74" i="2"/>
  <c r="P303" i="2"/>
  <c r="P340" i="2"/>
  <c r="P127" i="2"/>
  <c r="P244" i="2"/>
  <c r="P310" i="2"/>
  <c r="P336" i="2"/>
  <c r="P395" i="2"/>
  <c r="P383" i="2"/>
  <c r="P371" i="2"/>
  <c r="P360" i="2"/>
  <c r="P417" i="2"/>
  <c r="P109" i="2"/>
  <c r="L404" i="2"/>
  <c r="L402" i="2" s="1"/>
  <c r="P312" i="2"/>
  <c r="O16" i="2"/>
  <c r="O14" i="2" s="1"/>
  <c r="P55" i="2"/>
  <c r="P316" i="2"/>
  <c r="J53" i="2"/>
  <c r="P53" i="2" s="1"/>
  <c r="P306" i="2"/>
  <c r="P378" i="2"/>
  <c r="P25" i="2"/>
  <c r="P428" i="2"/>
  <c r="P359" i="2"/>
  <c r="P266" i="2"/>
  <c r="E282" i="2"/>
  <c r="E281" i="2" s="1"/>
  <c r="P415" i="2"/>
  <c r="P257" i="2"/>
  <c r="J256" i="2"/>
  <c r="P256" i="2" s="1"/>
  <c r="J165" i="2"/>
  <c r="P158" i="2"/>
  <c r="E300" i="2"/>
  <c r="E298" i="2" s="1"/>
  <c r="P319" i="2"/>
  <c r="P184" i="2"/>
  <c r="P398" i="2"/>
  <c r="P34" i="2"/>
  <c r="J16" i="2"/>
  <c r="J14" i="2" s="1"/>
  <c r="O337" i="2"/>
  <c r="O328" i="2" s="1"/>
  <c r="J22" i="2"/>
  <c r="P22" i="2" s="1"/>
  <c r="P23" i="2"/>
  <c r="J108" i="2"/>
  <c r="P154" i="2"/>
  <c r="J422" i="2"/>
  <c r="J421" i="2" s="1"/>
  <c r="P423" i="2"/>
  <c r="P232" i="2"/>
  <c r="P408" i="2"/>
  <c r="J411" i="2"/>
  <c r="P411" i="2" s="1"/>
  <c r="P172" i="2"/>
  <c r="O269" i="2"/>
  <c r="O267" i="2" s="1"/>
  <c r="E167" i="2"/>
  <c r="E165" i="2" s="1"/>
  <c r="J346" i="2"/>
  <c r="F430" i="2"/>
  <c r="P39" i="2"/>
  <c r="P265" i="2"/>
  <c r="P427" i="2"/>
  <c r="E269" i="2"/>
  <c r="E267" i="2" s="1"/>
  <c r="E116" i="2"/>
  <c r="E107" i="2" s="1"/>
  <c r="O404" i="2"/>
  <c r="O402" i="2" s="1"/>
  <c r="O422" i="2"/>
  <c r="O421" i="2" s="1"/>
  <c r="P46" i="2"/>
  <c r="P64" i="2"/>
  <c r="E16" i="2"/>
  <c r="E14" i="2" s="1"/>
  <c r="E419" i="2"/>
  <c r="P17" i="2"/>
  <c r="P420" i="2"/>
  <c r="P419" i="2" s="1"/>
  <c r="P418" i="2" s="1"/>
  <c r="J419" i="2"/>
  <c r="J418" i="2" s="1"/>
  <c r="P117" i="2"/>
  <c r="G430" i="2"/>
  <c r="K430" i="2"/>
  <c r="K437" i="2" s="1"/>
  <c r="K439" i="2" s="1"/>
  <c r="K441" i="2" s="1"/>
  <c r="J406" i="2"/>
  <c r="J282" i="2" l="1"/>
  <c r="J281" i="2" s="1"/>
  <c r="M430" i="2"/>
  <c r="K334" i="2"/>
  <c r="P167" i="2"/>
  <c r="P165" i="2" s="1"/>
  <c r="J295" i="2"/>
  <c r="P295" i="2" s="1"/>
  <c r="N430" i="2"/>
  <c r="P108" i="2"/>
  <c r="I430" i="2"/>
  <c r="P185" i="2"/>
  <c r="J54" i="2"/>
  <c r="J45" i="2" s="1"/>
  <c r="J51" i="2"/>
  <c r="P97" i="2"/>
  <c r="P267" i="2"/>
  <c r="P272" i="2"/>
  <c r="P268" i="2" s="1"/>
  <c r="J268" i="2"/>
  <c r="P104" i="2"/>
  <c r="P421" i="2"/>
  <c r="L430" i="2"/>
  <c r="J157" i="2"/>
  <c r="P157" i="2" s="1"/>
  <c r="P116" i="2" s="1"/>
  <c r="P422" i="2"/>
  <c r="P282" i="2"/>
  <c r="P281" i="2" s="1"/>
  <c r="O261" i="2"/>
  <c r="O260" i="2" s="1"/>
  <c r="O430" i="2" s="1"/>
  <c r="J262" i="2"/>
  <c r="P380" i="2"/>
  <c r="J335" i="2"/>
  <c r="P335" i="2" s="1"/>
  <c r="J330" i="2"/>
  <c r="P330" i="2" s="1"/>
  <c r="P369" i="2"/>
  <c r="P16" i="2"/>
  <c r="P14" i="2" s="1"/>
  <c r="P301" i="2"/>
  <c r="P300" i="2" s="1"/>
  <c r="J300" i="2"/>
  <c r="J298" i="2" s="1"/>
  <c r="P298" i="2" s="1"/>
  <c r="P346" i="2"/>
  <c r="J337" i="2"/>
  <c r="J328" i="2" s="1"/>
  <c r="P269" i="2"/>
  <c r="E430" i="2"/>
  <c r="E444" i="2" s="1"/>
  <c r="J404" i="2"/>
  <c r="J402" i="2" s="1"/>
  <c r="P406" i="2"/>
  <c r="P404" i="2" s="1"/>
  <c r="P54" i="2" l="1"/>
  <c r="P45" i="2" s="1"/>
  <c r="J116" i="2"/>
  <c r="J107" i="2" s="1"/>
  <c r="P107" i="2" s="1"/>
  <c r="P337" i="2"/>
  <c r="P328" i="2" s="1"/>
  <c r="P262" i="2"/>
  <c r="P261" i="2" s="1"/>
  <c r="J261" i="2"/>
  <c r="J260" i="2" s="1"/>
  <c r="P260" i="2" s="1"/>
  <c r="E445" i="2"/>
  <c r="E437" i="2"/>
  <c r="E439" i="2" s="1"/>
  <c r="E441" i="2" s="1"/>
  <c r="P402" i="2"/>
  <c r="J430" i="2" l="1"/>
  <c r="J437" i="2" s="1"/>
  <c r="J439" i="2" s="1"/>
  <c r="J441" i="2" s="1"/>
  <c r="P430" i="2"/>
  <c r="P437" i="2" s="1"/>
  <c r="P439" i="2" s="1"/>
  <c r="P441" i="2" s="1"/>
</calcChain>
</file>

<file path=xl/sharedStrings.xml><?xml version="1.0" encoding="utf-8"?>
<sst xmlns="http://schemas.openxmlformats.org/spreadsheetml/2006/main" count="1147" uniqueCount="752">
  <si>
    <t xml:space="preserve"> Додаток 3 </t>
  </si>
  <si>
    <t>(код бюджету)</t>
  </si>
  <si>
    <t>(грн)</t>
  </si>
  <si>
    <t>Код Функціональної класифікації видатків та кредитування бюджету</t>
  </si>
  <si>
    <t>Загальний фонд</t>
  </si>
  <si>
    <t>Спеціальний фонд</t>
  </si>
  <si>
    <t>Разом</t>
  </si>
  <si>
    <t>усього</t>
  </si>
  <si>
    <t>видатки споживання</t>
  </si>
  <si>
    <t>з  них</t>
  </si>
  <si>
    <t>видатки розвитку</t>
  </si>
  <si>
    <t>у тому числі бюджет розвитку</t>
  </si>
  <si>
    <t>оплата праці</t>
  </si>
  <si>
    <t>комунальні послуги та енергоносії</t>
  </si>
  <si>
    <t>2</t>
  </si>
  <si>
    <t>0200000</t>
  </si>
  <si>
    <t>Виконавчий комітет Мелітопольської міської ради Запорізької області</t>
  </si>
  <si>
    <t>за рахунок субвенції на здійснення природоохоронних заходів</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</si>
  <si>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</si>
  <si>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</si>
  <si>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</si>
  <si>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</si>
  <si>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</si>
  <si>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0210190</t>
  </si>
  <si>
    <t>0190</t>
  </si>
  <si>
    <t>Проведення місцевих виборів та референдумів, забезпечення діяльності виборчої комісії Автономної Республіки Крим</t>
  </si>
  <si>
    <t>0210191</t>
  </si>
  <si>
    <t>0191</t>
  </si>
  <si>
    <t>0160</t>
  </si>
  <si>
    <t>Проведення місцевих виборів</t>
  </si>
  <si>
    <t>0213190</t>
  </si>
  <si>
    <t>3190</t>
  </si>
  <si>
    <t>Соціальний захист ветеранів війни та праці</t>
  </si>
  <si>
    <t>0213192</t>
  </si>
  <si>
    <t>3192</t>
  </si>
  <si>
    <t>1030</t>
  </si>
  <si>
    <t>Надання фінансової підтримки громадським організаціям ветеранів і осіб з інвалідністю, діяльність яких має соціальну спрямованість</t>
  </si>
  <si>
    <t>0316320</t>
  </si>
  <si>
    <t>6320</t>
  </si>
  <si>
    <t>Надання допомоги у вирішенні житлових питань</t>
  </si>
  <si>
    <t>0217413</t>
  </si>
  <si>
    <t>7413</t>
  </si>
  <si>
    <t>0451</t>
  </si>
  <si>
    <t>Інші заходи у сфері автотранспорту</t>
  </si>
  <si>
    <t>за рахунок субвенції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</si>
  <si>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0217610</t>
  </si>
  <si>
    <t>7610</t>
  </si>
  <si>
    <t>0411</t>
  </si>
  <si>
    <t>Сприяння розвитку малого та середнього підприємництва</t>
  </si>
  <si>
    <t>за рахунок іншої субвенції з місцевого бюджету</t>
  </si>
  <si>
    <t>0217640</t>
  </si>
  <si>
    <t>7640</t>
  </si>
  <si>
    <t>0470</t>
  </si>
  <si>
    <t>Заходи з енергозбереження</t>
  </si>
  <si>
    <t>0217670</t>
  </si>
  <si>
    <t>7670</t>
  </si>
  <si>
    <t>0490</t>
  </si>
  <si>
    <t>Внески до статутного капіталу суб"єктів господарювання</t>
  </si>
  <si>
    <t>0217680</t>
  </si>
  <si>
    <t>7680</t>
  </si>
  <si>
    <t>Членські внески до асоціацій органів місцевого самоврядування</t>
  </si>
  <si>
    <t>0217690</t>
  </si>
  <si>
    <t>7690</t>
  </si>
  <si>
    <t>Інша економічна діяльність</t>
  </si>
  <si>
    <t>0217691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</si>
  <si>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</si>
  <si>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</si>
  <si>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0217693</t>
  </si>
  <si>
    <t>7693</t>
  </si>
  <si>
    <t>Інші заходи, пов'язані з економічною діяльністю</t>
  </si>
  <si>
    <t>0318600</t>
  </si>
  <si>
    <t>8600</t>
  </si>
  <si>
    <t>0133</t>
  </si>
  <si>
    <t>Інші видатки</t>
  </si>
  <si>
    <t>0218110</t>
  </si>
  <si>
    <t>8110</t>
  </si>
  <si>
    <t>0320</t>
  </si>
  <si>
    <t>Заходи із запобігання та ліквідації надзвичайних ситуацій та наслідків стихійного лиха</t>
  </si>
  <si>
    <t>0317612</t>
  </si>
  <si>
    <t>7612</t>
  </si>
  <si>
    <t>0220</t>
  </si>
  <si>
    <t>Заходи у сфері захисту населення і територій від надзвичайних ситуацій техногенного та природного характеру характеру</t>
  </si>
  <si>
    <t>0218310</t>
  </si>
  <si>
    <t>8310</t>
  </si>
  <si>
    <t>Запобігання та ліквідація забруднення навколишнього природного середовища</t>
  </si>
  <si>
    <t>0218311</t>
  </si>
  <si>
    <t>8311</t>
  </si>
  <si>
    <t>0511</t>
  </si>
  <si>
    <t>Охорона та раціональне використання природних ресурсів</t>
  </si>
  <si>
    <t>за рахунок субвенцї на здійснення природоохоронних заходів</t>
  </si>
  <si>
    <t>0218330</t>
  </si>
  <si>
    <t>8330</t>
  </si>
  <si>
    <t>0540</t>
  </si>
  <si>
    <t xml:space="preserve">Інша діяльність у сфері екології та охорони природних ресурсів </t>
  </si>
  <si>
    <t>0218410</t>
  </si>
  <si>
    <t>8410</t>
  </si>
  <si>
    <t>0830</t>
  </si>
  <si>
    <t>0600000</t>
  </si>
  <si>
    <t>Управління освіти Мелітопольської міської ради Запорізької області</t>
  </si>
  <si>
    <t xml:space="preserve"> за рахунок освітньої субвенції з державного бюджету місцевим бюджетам</t>
  </si>
  <si>
    <t xml:space="preserve"> за рахунок залишку освітньої субвенції з державного бюджету місцевим бюджетам на початок року</t>
  </si>
  <si>
    <t>за рахунок дотації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</si>
  <si>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за рахунок субвенції з місцевого бюджету за рахунок залишку коштів освітньої субвенції, що утворився на початок бюджетного періоду</t>
  </si>
  <si>
    <t>за рахунок субвенції з місцевого бюджету на здійснення переданих видатків у сфері освіти за рахунок коштів освітньої субвенції</t>
  </si>
  <si>
    <t>за рахунок субвенції з місцевого бюджету на забепечення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</si>
  <si>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 за рахунок субвенції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</si>
  <si>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 xml:space="preserve">за рахунок субвенції  з місцевого бюджету за рахунок залишку коштів субвенції на надання державної підтримки  особам з особливими освітніми потребами, що утворилася на початок бюджетного періоду  </t>
  </si>
  <si>
    <t>0610000</t>
  </si>
  <si>
    <t>0610160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</si>
  <si>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</si>
  <si>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</si>
  <si>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</si>
  <si>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</si>
  <si>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</si>
  <si>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за рахунок субвенції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</si>
  <si>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0611021</t>
  </si>
  <si>
    <t>1021</t>
  </si>
  <si>
    <t>0921</t>
  </si>
  <si>
    <t>0611031</t>
  </si>
  <si>
    <t>1031</t>
  </si>
  <si>
    <t>Надання загальної середньої освіти вечірніми (змінними) школами</t>
  </si>
  <si>
    <t>за рахунок субвенції з місцевого бюджету на реалізацію заходів, спрямованих на підвищення якості освіти за рахунок відповідної субвенції з державного бюджету</t>
  </si>
  <si>
    <t>за рахунок субвенції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</si>
  <si>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0611022</t>
  </si>
  <si>
    <t>1022</t>
  </si>
  <si>
    <t>0922</t>
  </si>
  <si>
    <t>Надання загальної середньої освіти спеціальними закладами загальної середньої освіти для дітей, які потребують корекції фізичного та/або розумового розвитку</t>
  </si>
  <si>
    <t>0611032</t>
  </si>
  <si>
    <t>1032</t>
  </si>
  <si>
    <t>Надання загальної середньої освіти закладами загальної середньої освіти</t>
  </si>
  <si>
    <t>0611070</t>
  </si>
  <si>
    <t>1070</t>
  </si>
  <si>
    <t>0960</t>
  </si>
  <si>
    <t>Надання позашкільної освіти закладами позашкільної освіти, заходи із позашкільної роботи з дітьми</t>
  </si>
  <si>
    <t>0611160</t>
  </si>
  <si>
    <t>1160</t>
  </si>
  <si>
    <t>0990</t>
  </si>
  <si>
    <t>Забезпечення діяльності центрів професійного розвитку педагогічних працівників</t>
  </si>
  <si>
    <t>1190</t>
  </si>
  <si>
    <t>Централiзоване ведення бухгалтерського обліку</t>
  </si>
  <si>
    <t>1200</t>
  </si>
  <si>
    <t>Здійснення централiзованого господарського обслуговування</t>
  </si>
  <si>
    <t>Інші програми, заклади та заходи у сфері освіти</t>
  </si>
  <si>
    <t>0611141</t>
  </si>
  <si>
    <t>1141</t>
  </si>
  <si>
    <t>Забезпечення діяльності інших закладів у сфері освіти</t>
  </si>
  <si>
    <t>за рахунок освітньої субвенції з державного бюджету місцевим бюджетам</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</si>
  <si>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</si>
  <si>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</si>
  <si>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</si>
  <si>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</si>
  <si>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</si>
  <si>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</si>
  <si>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</si>
  <si>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</si>
  <si>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</si>
  <si>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0611154</t>
  </si>
  <si>
    <t>1154</t>
  </si>
  <si>
    <t>Забезпечення діяльності інклюзивно-ресурсних центрів за рахунок залишку коштів за освітньою субвенцією (крім залишку коштів, що мають цільове призначення, виділених відповідно до рішень Кабінету Міністрів України у попередньому бюджетному періоді)</t>
  </si>
  <si>
    <t>0611181</t>
  </si>
  <si>
    <t>1181</t>
  </si>
  <si>
    <t>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t>
  </si>
  <si>
    <t>0611182</t>
  </si>
  <si>
    <t>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</si>
  <si>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</si>
  <si>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 рахунок іншої субвенції з місцевого бюджету на забепечення якісної, сучасної та доступної загальної середньої освіти "Нова українська школа" за рахунок відповідної субвенції з державного бюджету</t>
  </si>
  <si>
    <t>0611200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</si>
  <si>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</si>
  <si>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0700000</t>
  </si>
  <si>
    <t>Відділ охорони здоров'я Мелітопольської міської ради Запорізької області</t>
  </si>
  <si>
    <t>за рахунок медичної субвенції з державного бюджету місцевим бюджетам</t>
  </si>
  <si>
    <t>за рахунок залишку медичної субвенції з державного бюджету місцевим бюджетам на початок року</t>
  </si>
  <si>
    <t>за рахунок залишку субвенції з державного бюджету місцевим бюджетам на здійснення заходів щодо соціально-економічного розвитку окремих територій</t>
  </si>
  <si>
    <t>за рахунок субвенції з державного бюджету місцевим бюджетам на здійснення підтримки окремих закладів та заходів у системі охорони здоров"я</t>
  </si>
  <si>
    <t>за рахунок залишку на початок року субвенції з місцевого бюджету  на здійснення переданих видатків у сфері охорони здоров’я за рахунок коштів медичної субвенції</t>
  </si>
  <si>
    <t>за рахунок субвенції з місцевого бюджету на здійснення підтримки окремих закладів та заходів у системі охорони здоров'я за рахунок відповідної субвенції з державного бюджету</t>
  </si>
  <si>
    <t>за рахунок субвенції з державного бюджету місцевим бюджетам для реалізації проектів в рамках Надзвичайної кредитної програми для відновлення України</t>
  </si>
  <si>
    <t>0710000</t>
  </si>
  <si>
    <t>0710160</t>
  </si>
  <si>
    <t>0712010</t>
  </si>
  <si>
    <t>2010</t>
  </si>
  <si>
    <t>0731</t>
  </si>
  <si>
    <t>Багатопрофільна стаціонарна медична допомога населенню</t>
  </si>
  <si>
    <t>за рахунок субвенції з місцевого бюджету  на здійснення переданих видатків у сфері охорони здоров’я за рахунок коштів медичної субвенції</t>
  </si>
  <si>
    <t>0712030</t>
  </si>
  <si>
    <t>2030</t>
  </si>
  <si>
    <t>0733</t>
  </si>
  <si>
    <t>Лікарсько-акушерська допомога вагітним, породіллям та новонародженим</t>
  </si>
  <si>
    <t>0712100</t>
  </si>
  <si>
    <t>2100</t>
  </si>
  <si>
    <t>0722</t>
  </si>
  <si>
    <t>Стоматологічна допомога населенню</t>
  </si>
  <si>
    <t>0712090</t>
  </si>
  <si>
    <t>2090</t>
  </si>
  <si>
    <t>Спеціалізована амбулаторно-поліклінічна допомога населенню</t>
  </si>
  <si>
    <t>0712110</t>
  </si>
  <si>
    <t>2110</t>
  </si>
  <si>
    <t>Первинна медична допомога населенню</t>
  </si>
  <si>
    <t>0712111</t>
  </si>
  <si>
    <t>2111</t>
  </si>
  <si>
    <t>0726</t>
  </si>
  <si>
    <t>Первинна медична допомога населенню, що надається центрами первинної медичної (медико-санітарної) допомоги</t>
  </si>
  <si>
    <t>за рахунок субвенції з державного бюджету місцевим бюджетам на відшкодування вартості лікарських засобів для лікування окремих захворювань</t>
  </si>
  <si>
    <t>0712120</t>
  </si>
  <si>
    <t>2120</t>
  </si>
  <si>
    <t>0740</t>
  </si>
  <si>
    <t>Інформаційно-методичне та просвітницьке забезпечення в галузі охорони здоров'я</t>
  </si>
  <si>
    <t>0712140</t>
  </si>
  <si>
    <t>2140</t>
  </si>
  <si>
    <t>Програми і централізовані заходи у галузі охорони здоров’я</t>
  </si>
  <si>
    <t>0712141</t>
  </si>
  <si>
    <t>2141</t>
  </si>
  <si>
    <t>0763</t>
  </si>
  <si>
    <t>Програми і централізовані заходи з імунопрофілактики</t>
  </si>
  <si>
    <t>0712144</t>
  </si>
  <si>
    <t>2144</t>
  </si>
  <si>
    <t>Централізовані заходи з лікування хворих на цукровий та нецукровий діабет</t>
  </si>
  <si>
    <t>0712146</t>
  </si>
  <si>
    <t>2146</t>
  </si>
  <si>
    <t>Відшкодування вартості лікарських засобів для лікування окремих захворювань</t>
  </si>
  <si>
    <t>за рахунок субвенції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t>
  </si>
  <si>
    <t>0712150</t>
  </si>
  <si>
    <t>2150</t>
  </si>
  <si>
    <t>Інші  програми, заклади та заходи у сфері охорони здоров’я</t>
  </si>
  <si>
    <t>0712151</t>
  </si>
  <si>
    <t>2151</t>
  </si>
  <si>
    <t>Забезпечення діяльності інших закладів у сфері охорони здоров’я</t>
  </si>
  <si>
    <t>0712152</t>
  </si>
  <si>
    <t>2152</t>
  </si>
  <si>
    <t>Інші програми та заходи у сфері охорони здоров’я</t>
  </si>
  <si>
    <t>0717360</t>
  </si>
  <si>
    <t>7360</t>
  </si>
  <si>
    <t>Реалізація інвестиційних програм і проектів за рахунок коштів, які надаються з державного бюджету</t>
  </si>
  <si>
    <t>0717363</t>
  </si>
  <si>
    <t>7363</t>
  </si>
  <si>
    <t>Виконання інвестиційних проектів в рамках здійснення заходів щодо соціально-економічного розвитку окремих територій</t>
  </si>
  <si>
    <t>за рахунок субвенції з державного бюджету місцевим бюджетам на здійснення заходів щодо соціально-економічного розвитку окремих територій</t>
  </si>
  <si>
    <t>0713242</t>
  </si>
  <si>
    <t>3242</t>
  </si>
  <si>
    <t>1090</t>
  </si>
  <si>
    <t>Інші заходи у сфері соціального захисту і соціального забезпечення</t>
  </si>
  <si>
    <t>0717366</t>
  </si>
  <si>
    <t>7366</t>
  </si>
  <si>
    <t>Реалізація проектів в рамках Надзвичайної кредитної програми для відновлення України</t>
  </si>
  <si>
    <t>0717322</t>
  </si>
  <si>
    <t>0800000</t>
  </si>
  <si>
    <t>Управління соціального захисту населення  Мелітопольської міської ради Запорізької області</t>
  </si>
  <si>
    <t>за рахунок субвенції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</si>
  <si>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0810000</t>
  </si>
  <si>
    <t>0810160</t>
  </si>
  <si>
    <t>0813010</t>
  </si>
  <si>
    <t>3010</t>
  </si>
  <si>
    <t>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t>
  </si>
  <si>
    <t>0813011</t>
  </si>
  <si>
    <t>3011</t>
  </si>
  <si>
    <t xml:space="preserve">Надання пільг на оплату житлово-комунальних послуг окремим категоріям громадян відповідно до законодавства </t>
  </si>
  <si>
    <t xml:space="preserve">за рахунок субвенції з місцевого бюджету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управління багатоквартирним будинком, вивезення побутового сміття та рідких нечистот за рахунок відповідної субвенції з державного бюджету </t>
  </si>
  <si>
    <t>0813012</t>
  </si>
  <si>
    <t>3012</t>
  </si>
  <si>
    <t>1060</t>
  </si>
  <si>
    <t>Надання субсидій населенню для відшкодування витрат на оплату житлово-комунальних послуг</t>
  </si>
  <si>
    <t>090407</t>
  </si>
  <si>
    <t>Компенсація населенню додаткових витрат на оплату послуг газопостачання, центрального опалення та централізованого постачання гарячої води</t>
  </si>
  <si>
    <t>за рахунок субвенції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t>
  </si>
  <si>
    <t>0813020</t>
  </si>
  <si>
    <t>3020</t>
  </si>
  <si>
    <t>Надання пільг та субсидій населенню на придбання твердого та рідкого пічного побутового палива і скрапленого газу</t>
  </si>
  <si>
    <t>0813021</t>
  </si>
  <si>
    <t>3021</t>
  </si>
  <si>
    <t>Надання пільг на придбання твердого та рідкого пічного побутового палива і скрапленого газу окремим категоріям громадян відповідно до законодавства</t>
  </si>
  <si>
    <t xml:space="preserve">за рахунок субвенції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
</t>
  </si>
  <si>
    <t>0813022</t>
  </si>
  <si>
    <t>3022</t>
  </si>
  <si>
    <t>Надання субсидій населенню для відшкодування витрат на придбання твердого та рідкого пічного побутового палива і скрапленого газу</t>
  </si>
  <si>
    <t>0813023</t>
  </si>
  <si>
    <t>3023</t>
  </si>
  <si>
    <t>Забезпечення побутовим вугіллям окремих категорій громадян</t>
  </si>
  <si>
    <t>за рахунок субвенції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t>
  </si>
  <si>
    <t>090414</t>
  </si>
  <si>
    <t>Компенсація особам, які згідно із статтями 43 та 48 Гірничого закону України мають право на безоплатне отримання вугілля на побутові потреби, але проживають у будинках, що мають центральне опалення</t>
  </si>
  <si>
    <t>0813030</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</si>
  <si>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</si>
  <si>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</si>
  <si>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0813031</t>
  </si>
  <si>
    <t>3031</t>
  </si>
  <si>
    <t>Надання інших пільг окремим категоріям громадян відповідно до законодавства</t>
  </si>
  <si>
    <t>0813032</t>
  </si>
  <si>
    <t>3032</t>
  </si>
  <si>
    <t>Надання пільг окремим категоріям громадян з оплати послуг зв'язку</t>
  </si>
  <si>
    <t>0813033</t>
  </si>
  <si>
    <t>3033</t>
  </si>
  <si>
    <t>Компенсаційні виплати на пільговий проїзд автомобільним транспортом окремим категоріям громадян</t>
  </si>
  <si>
    <t>0813035</t>
  </si>
  <si>
    <t>3035</t>
  </si>
  <si>
    <t>Компенсаційні виплати за пільговий проїзд окремих категорій громадян на залізничному транспорті</t>
  </si>
  <si>
    <t>0813040</t>
  </si>
  <si>
    <t>3040</t>
  </si>
  <si>
    <t>Надання допомоги сім'ям з дітьми, малозабезпеченим сім’ям, тимчасової допомоги дітям</t>
  </si>
  <si>
    <t>0813041</t>
  </si>
  <si>
    <t>3041</t>
  </si>
  <si>
    <t>1040</t>
  </si>
  <si>
    <t>Надання допомоги у зв'язку з вагітністю і пологами</t>
  </si>
  <si>
    <t xml:space="preserve">за рахунок субвенції з місцевого бюджету на виплату допомоги сім'ям з дітьми, малозабезпеченим сім'ям, особам, які не мають права на пенсію, особам з інвалідністю, дітям з інвалідністю, тимчасової державної допомоги дітям, тимчасової державної соціальної допомоги непрацюючій особі, яка досягла загального пенсійного віку, але не набула права на пенсійну виплату, та допомоги по догляду за особами з інвалідністю I чи II групи внаслідок психічного розладу, компенсаційної виплати непрацюючій працездатній особі, яка доглядає за особою з інвалідністю І групи, а також за особою, яка досягла 80-річного віку за рахунок відповідної субвенції з державного бюджету </t>
  </si>
  <si>
    <t>0813042</t>
  </si>
  <si>
    <t>3042</t>
  </si>
  <si>
    <t>Надання допомоги при усиновленні дитини</t>
  </si>
  <si>
    <t>0813043</t>
  </si>
  <si>
    <t>3043</t>
  </si>
  <si>
    <t>Надання допомоги при народженні дитини</t>
  </si>
  <si>
    <t>0813044</t>
  </si>
  <si>
    <t>3044</t>
  </si>
  <si>
    <t>Надання допомоги на дітей, над якими встановлено опіку чи піклування</t>
  </si>
  <si>
    <t>0813045</t>
  </si>
  <si>
    <t>3045</t>
  </si>
  <si>
    <t>Надання допомоги на дітей одиноким матерям</t>
  </si>
  <si>
    <t>0813046</t>
  </si>
  <si>
    <t>3046</t>
  </si>
  <si>
    <t>Надання тимчасової державної допомоги дітям</t>
  </si>
  <si>
    <t>0813047</t>
  </si>
  <si>
    <t>3047</t>
  </si>
  <si>
    <t>Надання державної соціальної допомоги малозабезпеченим сім’ям</t>
  </si>
  <si>
    <t>0813048</t>
  </si>
  <si>
    <t>3048</t>
  </si>
  <si>
    <t>Надання державної соціальної допомоги малозабезпеченим сім'ям</t>
  </si>
  <si>
    <t>0813049</t>
  </si>
  <si>
    <t>3049</t>
  </si>
  <si>
    <t>Відшкодування послуги з догляду за дитиною до трьох років "муніципальна няня"</t>
  </si>
  <si>
    <t>у т.ч.</t>
  </si>
  <si>
    <t>0813080</t>
  </si>
  <si>
    <t>3080</t>
  </si>
  <si>
    <t>Надання допомоги особам з інвалідністю, дітям з інвалідністю, особам, які не мають права на пенсію, непрацюючій особі, яка досягла загального пенсійного віку, але не набула права на пенсійну виплату, допомоги по догляду за особами з інвалідністю І чи ІІ групи внаслідок психічного розладу, компенсаційної виплати непрацюючій працездатній особі, яка доглядає за особою з інвалідністю І групи, а також за особою, яка досягла 80-річного віку</t>
  </si>
  <si>
    <t>0813081</t>
  </si>
  <si>
    <t>3081</t>
  </si>
  <si>
    <t>Надання державної соціальної допомоги особам з інвалідністю з дитинства та дітям з інвалідністю</t>
  </si>
  <si>
    <t>0813082</t>
  </si>
  <si>
    <t>3082</t>
  </si>
  <si>
    <t>Надання державної соціальної допомоги особам, які не мають права на пенсію, та особам з інвалідністю, державної соціальної допомоги на догляд</t>
  </si>
  <si>
    <t>0813083</t>
  </si>
  <si>
    <t>3083</t>
  </si>
  <si>
    <t>Надання допомоги по догляду за особами з інвалідністю I чи II групи внаслідок психічного розладу</t>
  </si>
  <si>
    <t>0813084</t>
  </si>
  <si>
    <t>3084</t>
  </si>
  <si>
    <t>Надання тимчасової державної соціальної допомоги непрацюючій особі, яка досягла загального пенсійного віку, але не набула права на пенсійну виплату</t>
  </si>
  <si>
    <t>0813085</t>
  </si>
  <si>
    <t>3085</t>
  </si>
  <si>
    <t>Надання щомісячної компенсаційної виплати непрацюючій працездатній особі, яка доглядає за особою з інвалідністю I групи, а також за особою, яка досягла 80-річного віку</t>
  </si>
  <si>
    <t>0813086</t>
  </si>
  <si>
    <t>3086</t>
  </si>
  <si>
    <t>Надання допомоги на дітей, хворих на тяжкі перенатальні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І типу (інсулінозалежний), гострі або хронічні захворювання нирок IV ступеня, на дитину, яка отримала тяжку травму, потребує трансплантації органа, потребує паліативної допомоги, яким не встановлено інвалідність</t>
  </si>
  <si>
    <t>0813100</t>
  </si>
  <si>
    <t>3100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</si>
  <si>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</si>
  <si>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0813087</t>
  </si>
  <si>
    <t>3087</t>
  </si>
  <si>
    <t>Надання допомоги на дітей, які виховуються у багатодітних сім"ях</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</si>
  <si>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</si>
  <si>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</si>
  <si>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</si>
  <si>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</si>
  <si>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0813105</t>
  </si>
  <si>
    <t>3105</t>
  </si>
  <si>
    <t xml:space="preserve">Надання реабілітаційних послуг особам з інвалідністю та дітям з інвалідністю </t>
  </si>
  <si>
    <t>0813120</t>
  </si>
  <si>
    <t>3120</t>
  </si>
  <si>
    <t>Здійснення соціальної роботи з вразливими категоріями населення</t>
  </si>
  <si>
    <t>0813121</t>
  </si>
  <si>
    <t>3121</t>
  </si>
  <si>
    <t xml:space="preserve">Утримання та забезпечення діяльності центрів соціальних служб </t>
  </si>
  <si>
    <t>0813123</t>
  </si>
  <si>
    <t>3123</t>
  </si>
  <si>
    <t>Заходи державної політики з питань сім'ї</t>
  </si>
  <si>
    <t>0813130</t>
  </si>
  <si>
    <t>3130</t>
  </si>
  <si>
    <t>Реалізація державної політики у молодіжній сфері</t>
  </si>
  <si>
    <t>0813133</t>
  </si>
  <si>
    <t>3133</t>
  </si>
  <si>
    <t>Інші заходи та заклади молодіжної політики</t>
  </si>
  <si>
    <t>3500</t>
  </si>
  <si>
    <t>0813124</t>
  </si>
  <si>
    <t>3124</t>
  </si>
  <si>
    <t>Створення та забезпечення діяльності спеціалізованих служб підтримки осіб, які постраждали від домашнього насильства та/або насильства за ознакою статі</t>
  </si>
  <si>
    <t>0813140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</si>
  <si>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</si>
  <si>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</si>
  <si>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</si>
  <si>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</si>
  <si>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</si>
  <si>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0813161</t>
  </si>
  <si>
    <t>3161</t>
  </si>
  <si>
    <t>0813190</t>
  </si>
  <si>
    <t>0813210</t>
  </si>
  <si>
    <t>3210</t>
  </si>
  <si>
    <t>1050</t>
  </si>
  <si>
    <t>Організація та проведення громадських робіт</t>
  </si>
  <si>
    <t>0813220</t>
  </si>
  <si>
    <t>3220</t>
  </si>
  <si>
    <t>Грошова компенсація за належні для отримання жилі приміщення для окремих категорій населення відповідно до законодавства</t>
  </si>
  <si>
    <t>0813221</t>
  </si>
  <si>
    <t>3221</t>
  </si>
  <si>
    <t>Грошова компенсація за належні для отримання жилі приміщення для сімей загиблих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</si>
  <si>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за рахунок субвенції з місцевого бюджету на виплату грошової компенсації за належні для отримання жилі приміщення для сімей загиблих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</si>
  <si>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0813222</t>
  </si>
  <si>
    <t>3222</t>
  </si>
  <si>
    <t xml:space="preserve">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ІІІ групи відповідно до пунктів 11-14 частини другої статті 7 або учасникам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 </t>
  </si>
  <si>
    <t xml:space="preserve">за рахунок субвенції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ІІІ групи відповідно до пунктів 11-14 частини другої статті 7 або учасникам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 </t>
  </si>
  <si>
    <t>0813230</t>
  </si>
  <si>
    <t>3230</t>
  </si>
  <si>
    <t>Виплата державної соціальної допомоги на дітей-сиріт та дітей, позбавлених батьківського піклування, у дитячих будинках сімейного типу та прийомних сім'ях,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та оплата послуг із здійснення патронату над дитиною та виплата соціальної допомоги на утримання дитини в сім’ї патронатного вихователя, підтримка малих групових будинків</t>
  </si>
  <si>
    <t>у т.ч. за рахунок субвенції з місцевого бюджету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оплату послуг із здійснення патронату над дитиною та виплату соціальної допомоги на утримання дитини в сім'ї патронатного вихователя, підтримку малих групових будинків за рахунок  відповідної субвенції з державного бюджету</t>
  </si>
  <si>
    <t>0813241</t>
  </si>
  <si>
    <t>3241</t>
  </si>
  <si>
    <t>0813242</t>
  </si>
  <si>
    <t>0817690</t>
  </si>
  <si>
    <t>0817693</t>
  </si>
  <si>
    <t>0900000</t>
  </si>
  <si>
    <t>Служба у справах дітей Мелітопольської міської ради Запорізької області</t>
  </si>
  <si>
    <t>0910000</t>
  </si>
  <si>
    <t>0910160</t>
  </si>
  <si>
    <t>0913111</t>
  </si>
  <si>
    <t>3111</t>
  </si>
  <si>
    <t>Утримання закладів, що надають соціальні послуги дітям, які опинились у складних життєвих обставинах, підтримка функціонування дитячих будинків сімейного типу та прийомних сімей</t>
  </si>
  <si>
    <t>0913112</t>
  </si>
  <si>
    <t>3112</t>
  </si>
  <si>
    <t>Заходи державної політики з питань дітей та їх соціального захисту</t>
  </si>
  <si>
    <t>Управління культури та молоді Мелітопольської міської ради Запорізької області</t>
  </si>
  <si>
    <t>1010000</t>
  </si>
  <si>
    <t>1010160</t>
  </si>
  <si>
    <t>1011080</t>
  </si>
  <si>
    <t>1080</t>
  </si>
  <si>
    <t>1013133</t>
  </si>
  <si>
    <t>1014030</t>
  </si>
  <si>
    <t>4030</t>
  </si>
  <si>
    <t>0824</t>
  </si>
  <si>
    <t>Забезпечення діяльності бібліотек</t>
  </si>
  <si>
    <t>1014040</t>
  </si>
  <si>
    <t>4040</t>
  </si>
  <si>
    <t>Забезпечення діяльності музеїв i виставок</t>
  </si>
  <si>
    <t>1014060</t>
  </si>
  <si>
    <t>4060</t>
  </si>
  <si>
    <t>0828</t>
  </si>
  <si>
    <t>Забезпечення діяльності палаців i будинків культури, клубів, центрів дозвілля та iнших клубних закладів</t>
  </si>
  <si>
    <t>1014080</t>
  </si>
  <si>
    <t>4080</t>
  </si>
  <si>
    <t>Інші заклади та заходи в галузі культури і мистецтва</t>
  </si>
  <si>
    <t>1014081</t>
  </si>
  <si>
    <t>4081</t>
  </si>
  <si>
    <t>0829</t>
  </si>
  <si>
    <t xml:space="preserve">Забезпечення діяльності інших закладів в галузі культури і мистецтва </t>
  </si>
  <si>
    <t>1014082</t>
  </si>
  <si>
    <t>4082</t>
  </si>
  <si>
    <t>Інші заходи в галузі культури і мистецтва</t>
  </si>
  <si>
    <t>Управління фізичної культури та спорту Мелітопольської міської ради Запорізької області</t>
  </si>
  <si>
    <t>1110160</t>
  </si>
  <si>
    <t>1113130</t>
  </si>
  <si>
    <t>5010</t>
  </si>
  <si>
    <t>Проведення спортивної роботи в регіоні</t>
  </si>
  <si>
    <t>5011</t>
  </si>
  <si>
    <t>0810</t>
  </si>
  <si>
    <t>Проведення навчально-тренувальних зборів і змагань з олімпійських видів спорту</t>
  </si>
  <si>
    <t>5012</t>
  </si>
  <si>
    <t>Проведення навчально-тренувальних зборів і змагань з неолімпійських видів спорту</t>
  </si>
  <si>
    <t>1115020</t>
  </si>
  <si>
    <t>5020</t>
  </si>
  <si>
    <t>Здійснення фізкультурно-спортивної та реабілітаційної роботи серед осіб з інвалідністю</t>
  </si>
  <si>
    <t>1115022</t>
  </si>
  <si>
    <t>5022</t>
  </si>
  <si>
    <t>Проведення навчально-тренувальних зборів і змагань та заходів зі спорту осіб з інвалідністю</t>
  </si>
  <si>
    <t>5030</t>
  </si>
  <si>
    <t>Розвиток дитячо-юнацького та резервного спорту</t>
  </si>
  <si>
    <t>5031</t>
  </si>
  <si>
    <t>Утримання та навчально-тренувальна робота комунальних дитячо-юнацьких спортивних шкіл</t>
  </si>
  <si>
    <t>5040</t>
  </si>
  <si>
    <t>Підтримка і розвиток спортивної інфраструктури</t>
  </si>
  <si>
    <t>5041</t>
  </si>
  <si>
    <t>1115060</t>
  </si>
  <si>
    <t>5060</t>
  </si>
  <si>
    <t>Інші заходи з розвитку фізичної культури та спорту</t>
  </si>
  <si>
    <t>1115061</t>
  </si>
  <si>
    <t>5061</t>
  </si>
  <si>
    <t>1115063</t>
  </si>
  <si>
    <t>5063</t>
  </si>
  <si>
    <t>Забезпечення діяльності централізованої бухгалтерії</t>
  </si>
  <si>
    <t>Управління житлово-комунального господарства Мелітопольської міської ради Запорізької області</t>
  </si>
  <si>
    <t>1210000</t>
  </si>
  <si>
    <t>Управління комунального господарства Мелітопольської міської ради Запорізької області</t>
  </si>
  <si>
    <t>1210160</t>
  </si>
  <si>
    <t>6010</t>
  </si>
  <si>
    <t>0610</t>
  </si>
  <si>
    <t>Забезпечення надійного та безперебійного функціонування житлово-експлуатаційного господарства</t>
  </si>
  <si>
    <t>1216010</t>
  </si>
  <si>
    <t>Утримання та ефективна експлуатація об’єктів житлово-комунального господарства</t>
  </si>
  <si>
    <t>1216011</t>
  </si>
  <si>
    <t>6011</t>
  </si>
  <si>
    <t>Експлуатація та технічне обслуговування житлового фонду</t>
  </si>
  <si>
    <t>1216013</t>
  </si>
  <si>
    <t>6013</t>
  </si>
  <si>
    <t>0620</t>
  </si>
  <si>
    <t>Забезпечення діяльності водопровідно-каналізаційного господарства</t>
  </si>
  <si>
    <t>1216015</t>
  </si>
  <si>
    <t>6015</t>
  </si>
  <si>
    <t>Забезпечення надійної та безперебійної експлуатації ліфтів</t>
  </si>
  <si>
    <t>1216016</t>
  </si>
  <si>
    <t>6016</t>
  </si>
  <si>
    <t>Впровадження засобів обліку витрат та регулювання споживання води та теплової енергії</t>
  </si>
  <si>
    <t>1216020</t>
  </si>
  <si>
    <t>Забезпечення функціонування підприємств, установ та організацій, що виробляють, виконують та/або надають житлово-комунальні послуги</t>
  </si>
  <si>
    <t>1216030</t>
  </si>
  <si>
    <t>6030</t>
  </si>
  <si>
    <t>Організація благоустрою населених пунктів</t>
  </si>
  <si>
    <t>6100</t>
  </si>
  <si>
    <t>1216040</t>
  </si>
  <si>
    <t>6040</t>
  </si>
  <si>
    <t>Заходи, пов’язані з поліпшенням питної води</t>
  </si>
  <si>
    <t>1216070</t>
  </si>
  <si>
    <t>Регулювання цін/тарифів на житлово-комунальні послуги</t>
  </si>
  <si>
    <t>1216072</t>
  </si>
  <si>
    <t>0640</t>
  </si>
  <si>
    <t>Погашення різниці між фактичною вартістю теплової енергії, послуг з централізованого опалення, постачання гарячої води, централізованого водопостачання та водовідведення, постачання холодної води та водовідведення (з використанням внутрішньобудинкових систем), що вироблялися, транспортувалися та постачалися населенню та/або іншим підприємствам теплопостачання, централізованого питного водопостачання та водовідведення, які надають населенню такі послуги, та тарифами, що затверджувалися та/або погоджувалися органами державної влади чи місцевого самоврядування за рахунок субвенції з державного бюджету</t>
  </si>
  <si>
    <t>1217310</t>
  </si>
  <si>
    <t>7310</t>
  </si>
  <si>
    <t>0443</t>
  </si>
  <si>
    <t>Будівництво об'єктів житлово-комунального господарства</t>
  </si>
  <si>
    <t>1217460</t>
  </si>
  <si>
    <t>7460</t>
  </si>
  <si>
    <t>Утримання та розвиток автомобільних доріг та дорожньої інфраструктури</t>
  </si>
  <si>
    <t>1217461</t>
  </si>
  <si>
    <t>7461</t>
  </si>
  <si>
    <t>0456</t>
  </si>
  <si>
    <t>Утримання та розвиток автомобільних доріг та дорожньої інфраструктури за рахунок коштів місцевого бюджету</t>
  </si>
  <si>
    <t>1217462</t>
  </si>
  <si>
    <t>7462</t>
  </si>
  <si>
    <t>Утримання та розвиток автомобільних доріг загального користування та дорожньої інфраструктури за рахунок субвенції з  державного бюджету</t>
  </si>
  <si>
    <t>1217463</t>
  </si>
  <si>
    <t>7463</t>
  </si>
  <si>
    <t>Утримання та розвиток автомобільних доріг загального користування та дорожньої інфраструктури за рахунок трансфертів з інших місцевих бюджетів</t>
  </si>
  <si>
    <t>1217670</t>
  </si>
  <si>
    <t>Внески до статутного капіталу суб’єктів господарювання</t>
  </si>
  <si>
    <t>1216090</t>
  </si>
  <si>
    <t>6090</t>
  </si>
  <si>
    <t>Інша діяльність у сфері житлово-комунального господарства</t>
  </si>
  <si>
    <t>1217693</t>
  </si>
  <si>
    <t>1218110</t>
  </si>
  <si>
    <t>Департамент капітального будівництва та житлово-комунального господарства Мелітопольської міської ради Запорізької області</t>
  </si>
  <si>
    <t>за рахунок субвенції з державного бюджету місцевим бюджетам на проведення робіт, пов"язаних зі створенням і забезпеченням функціонування центрів надання адміністративних послуг, у тому числі послуг соціального характеру, в форматі "Прозорий офіс"</t>
  </si>
  <si>
    <t xml:space="preserve">за рахунок субвенції з державного бюджету місцеви бюджетам на реалізацію програми "Спроможна школа для кращих результатів" </t>
  </si>
  <si>
    <t>за рахунок субвенції з державного бюджету місцевим бюджетам на розвиток спортивної інфраструктури</t>
  </si>
  <si>
    <t>за рахунок субвенції з місцевого бюджету на здійснення природоохоронних заходів</t>
  </si>
  <si>
    <t>1510000</t>
  </si>
  <si>
    <t>1510160</t>
  </si>
  <si>
    <t>1511010</t>
  </si>
  <si>
    <t>1511021</t>
  </si>
  <si>
    <t>за рахунок субвенції з державного бюджету місцевим бюджетам на створення та ремонт існуючих спортивних комплексів при загальноосвітніх навчальних закладах усіх ступенів</t>
  </si>
  <si>
    <t>1511090</t>
  </si>
  <si>
    <t>1511171</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</si>
  <si>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</si>
  <si>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</si>
  <si>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Надання загальноїсередньої освіти закладами загальної середньої освіти</t>
  </si>
  <si>
    <t>1512010</t>
  </si>
  <si>
    <t>1512030</t>
  </si>
  <si>
    <t>1512110</t>
  </si>
  <si>
    <t>1512111</t>
  </si>
  <si>
    <t>1514060</t>
  </si>
  <si>
    <t>1515031</t>
  </si>
  <si>
    <t>1515046</t>
  </si>
  <si>
    <t>5046</t>
  </si>
  <si>
    <t>Будівництво нових, реконструкція та капітальний ремонт існуючих спортивних п'ятдесятиметрових і двадцятип'ятиметрових басейнів</t>
  </si>
  <si>
    <t>1516011</t>
  </si>
  <si>
    <t>1516013</t>
  </si>
  <si>
    <t>1516015</t>
  </si>
  <si>
    <t>1516017</t>
  </si>
  <si>
    <t>6017</t>
  </si>
  <si>
    <t xml:space="preserve">Інша діяльність, пов’язана з експлуатацією об’єктів житлово-комунального господарства </t>
  </si>
  <si>
    <t>1516030</t>
  </si>
  <si>
    <t>1516040</t>
  </si>
  <si>
    <t>Заходи, пов'язані з поліпшенням питної води</t>
  </si>
  <si>
    <t>1516090</t>
  </si>
  <si>
    <t>1517310</t>
  </si>
  <si>
    <t>1517320</t>
  </si>
  <si>
    <t>7320</t>
  </si>
  <si>
    <t>Будівництво об'єктів соціально-культурного призначення</t>
  </si>
  <si>
    <t>1517321</t>
  </si>
  <si>
    <t>7321</t>
  </si>
  <si>
    <t>Будівництво освітніх установ та закладів</t>
  </si>
  <si>
    <t>1517322</t>
  </si>
  <si>
    <t>7322</t>
  </si>
  <si>
    <t>Будівництво медичних установ та закладів</t>
  </si>
  <si>
    <t>1517325</t>
  </si>
  <si>
    <t>7325</t>
  </si>
  <si>
    <t>Будівництво споруд, установ та закладів фізичної культури і спорту</t>
  </si>
  <si>
    <t>Надання соціальних та реабілітаційних послуг громадянам похилого віку, інвалідам, дітям-інвалідам в установах соціального обслуговування</t>
  </si>
  <si>
    <t>Надання реабілітаційних послуг інвалідам та дітям-інвалідам</t>
  </si>
  <si>
    <t>Утримання комунальних спортивних споруд</t>
  </si>
  <si>
    <t>6050</t>
  </si>
  <si>
    <t>Фінансова підтримка об’єктів комунального господарства</t>
  </si>
  <si>
    <t>6051</t>
  </si>
  <si>
    <t>Забезпечення функціонування теплових мереж</t>
  </si>
  <si>
    <t>1517330</t>
  </si>
  <si>
    <t>7330</t>
  </si>
  <si>
    <t>Будівництво інших об'єктів комунальної власності</t>
  </si>
  <si>
    <t>1517360</t>
  </si>
  <si>
    <t>Виконання інвестиційних проектів</t>
  </si>
  <si>
    <t>1517361</t>
  </si>
  <si>
    <t>7361</t>
  </si>
  <si>
    <t>Співфінансування інвестиційних проектів, що реалізуються за рахунок коштів державного фонду регіонального розвитку</t>
  </si>
  <si>
    <t>1517363</t>
  </si>
  <si>
    <t>1517366</t>
  </si>
  <si>
    <t>1517411</t>
  </si>
  <si>
    <t>7411</t>
  </si>
  <si>
    <t>Утримання та розвиток автотранспорту</t>
  </si>
  <si>
    <t>за рахунок субвенції з місцевого бюджету на реалзацію проєктів з реконструкції, капітального ремонту приймальних відділень в опорних закладах охорони здоров"я у госпітальних округах за рахунок відповідної субвенції з державного бюджету</t>
  </si>
  <si>
    <t>1517461</t>
  </si>
  <si>
    <t>1517693</t>
  </si>
  <si>
    <t>1518311</t>
  </si>
  <si>
    <t>1518350</t>
  </si>
  <si>
    <t>8350</t>
  </si>
  <si>
    <t>Здійснення природоохоронних заходів на об"єктах комунальної власності за рахунок субвенції з державного бюджету</t>
  </si>
  <si>
    <t>за рахунок субвенції з державного бюджету місцевим бюджетам на здійснення природоохоронних заходів на об"єктах комунальної власності</t>
  </si>
  <si>
    <t>1517640</t>
  </si>
  <si>
    <t>1517670</t>
  </si>
  <si>
    <t>1518742</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</si>
  <si>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</si>
  <si>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</si>
  <si>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 xml:space="preserve">Управління комунальною власністю Мелітопольської міської ради </t>
  </si>
  <si>
    <t>3110000</t>
  </si>
  <si>
    <t>3110160</t>
  </si>
  <si>
    <t>3116082</t>
  </si>
  <si>
    <t>6082</t>
  </si>
  <si>
    <t>Придбання житла для окремих категорій населення відповідно до законодавства</t>
  </si>
  <si>
    <t>3117130</t>
  </si>
  <si>
    <t>7130</t>
  </si>
  <si>
    <t>0421</t>
  </si>
  <si>
    <t>Здійснення заходів із землеустрою</t>
  </si>
  <si>
    <t>3117650</t>
  </si>
  <si>
    <t>7650</t>
  </si>
  <si>
    <t>Проведення експертної  грошової  оцінки  земельної ділянки чи права на неї</t>
  </si>
  <si>
    <t>3116080</t>
  </si>
  <si>
    <t>6080</t>
  </si>
  <si>
    <t xml:space="preserve">Реалізація державних та місцевих житлових програм </t>
  </si>
  <si>
    <t>3116083</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</si>
  <si>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</si>
  <si>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осіб з їх числа</t>
  </si>
  <si>
    <t>за рахунок субвенції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осіб з їх числа за рахунок відповідної субвенції з державного бюджету</t>
  </si>
  <si>
    <t>3117670</t>
  </si>
  <si>
    <t>3117690</t>
  </si>
  <si>
    <t>3117693</t>
  </si>
  <si>
    <t>Департамент реєстраційних послуг Мелітопольської міської ради Запорізької області</t>
  </si>
  <si>
    <t>3310000</t>
  </si>
  <si>
    <t>3310160</t>
  </si>
  <si>
    <t>Фінансове управління Мелітопольської міської ради Запорізької області</t>
  </si>
  <si>
    <t>3710000</t>
  </si>
  <si>
    <t>3710160</t>
  </si>
  <si>
    <t>3718600</t>
  </si>
  <si>
    <t>0170</t>
  </si>
  <si>
    <t>Обслуговування місцевого боргу</t>
  </si>
  <si>
    <t>3718710</t>
  </si>
  <si>
    <t>8710</t>
  </si>
  <si>
    <t>3719770</t>
  </si>
  <si>
    <t>9770</t>
  </si>
  <si>
    <t>0180</t>
  </si>
  <si>
    <t xml:space="preserve">Інші субвенції з місцевого бюджету </t>
  </si>
  <si>
    <t>3719800</t>
  </si>
  <si>
    <t>9800</t>
  </si>
  <si>
    <t xml:space="preserve">Субвенція з місцевого бюджету державному бюджету на виконання програм соціально-економічного розвитку регіонів </t>
  </si>
  <si>
    <t>дох</t>
  </si>
  <si>
    <t>расх-дох</t>
  </si>
  <si>
    <t>дод 2</t>
  </si>
  <si>
    <t>дод 4</t>
  </si>
  <si>
    <t>3090</t>
  </si>
  <si>
    <t>0813090</t>
  </si>
  <si>
    <t xml:space="preserve">Видатки на поховання учасників бойових дій та осіб з інвалідністю внаслідок війни </t>
  </si>
  <si>
    <t>0818775</t>
  </si>
  <si>
    <t>8775</t>
  </si>
  <si>
    <t>Інші заходи за рахунок коштів резервного фонду місцевого бюджету</t>
  </si>
  <si>
    <t>1516020</t>
  </si>
  <si>
    <t>6020</t>
  </si>
  <si>
    <t>1100000</t>
  </si>
  <si>
    <t xml:space="preserve">Резервний фонд місцевого бюджету </t>
  </si>
  <si>
    <t>8240</t>
  </si>
  <si>
    <t>0380</t>
  </si>
  <si>
    <t>Заходи та роботи з територіальної оборони</t>
  </si>
  <si>
    <t>0218240</t>
  </si>
  <si>
    <t>0213242</t>
  </si>
  <si>
    <t>0217622</t>
  </si>
  <si>
    <t>7622</t>
  </si>
  <si>
    <t>Реалізація програм і заходів в галузі туризму та курортів</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</si>
  <si>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</si>
  <si>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</si>
  <si>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0913121</t>
  </si>
  <si>
    <t xml:space="preserve">Секретар Мелітопольської міської ради	</t>
  </si>
  <si>
    <t>0856800000</t>
  </si>
  <si>
    <t>3719150</t>
  </si>
  <si>
    <t>9150</t>
  </si>
  <si>
    <t>0179</t>
  </si>
  <si>
    <t>Інші дотації з місцевого бюджету</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</si>
  <si>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</si>
  <si>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</si>
  <si>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</si>
  <si>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3719380</t>
  </si>
  <si>
    <t>9380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</si>
  <si>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</si>
  <si>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Олена МІХАЛЬОВА</t>
  </si>
  <si>
    <t>1516086</t>
  </si>
  <si>
    <t>6086</t>
  </si>
  <si>
    <t xml:space="preserve">	
Інша діяльність щодо забезпечення житлом громадян</t>
  </si>
  <si>
    <t xml:space="preserve">усього </t>
  </si>
  <si>
    <t>Фінансова підтримка медіа (засобів масової інформації)</t>
  </si>
  <si>
    <t>Видатки, пов’язані з наданням підтримки внутрішньо переміщеним та/або евакуйованим особам у зв’язку із введенням воєнного стану</t>
  </si>
  <si>
    <t xml:space="preserve">Надання спеціалізованої освіти мистецькими школами </t>
  </si>
  <si>
    <t>Управління комунальною власністю Мелітопольської міської ради Запорізької області</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</si>
  <si>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освітньої субвенції</t>
  </si>
  <si>
    <t xml:space="preserve">Надання комплексу послуг особам/сім’ям у сфері соціального захисту та соціального забезпечення іншими надавачами соціальних послуг
</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</si>
  <si>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</si>
  <si>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</si>
  <si>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</si>
  <si>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</si>
  <si>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</si>
  <si>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</si>
  <si>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0611184</t>
  </si>
  <si>
    <t>1184</t>
  </si>
  <si>
    <t xml:space="preserve">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</si>
  <si>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</si>
  <si>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1403</t>
  </si>
  <si>
    <t>0611403</t>
  </si>
  <si>
    <t>0611183</t>
  </si>
  <si>
    <t>1183</t>
  </si>
  <si>
    <t xml:space="preserve">Співфінансування заходів, що реалізуються зарахунок субвенції з державного бюджету місцевим бюджетам на реалізацію публічного інвестиційного проекту на забезпечення якісної,сучасної та доступної загальної середньої освіти «Нова українська школа» </t>
  </si>
  <si>
    <t>до рішення       сесії Мелітопольської міської ради Запорізької області VIII  скликання</t>
  </si>
  <si>
    <t>від                 №</t>
  </si>
  <si>
    <t>0611700</t>
  </si>
  <si>
    <t>1700</t>
  </si>
  <si>
    <t>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</si>
  <si>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</si>
  <si>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1702</t>
  </si>
  <si>
    <t>Забезпечення харчуванням учнів закладів загальної середньої освіти за рахунок субвенції з державного бюджету місцевим бюджетам</t>
  </si>
  <si>
    <t>Код Програмної класифікації видатків та кредитування місцевого бюджету</t>
  </si>
  <si>
    <t xml:space="preserve">Код Типової програмної класифікації видатків та кредитування місцевого бюджету </t>
  </si>
  <si>
    <t>Найменування головного розпорядника коштів міського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</si>
  <si>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РОЗПОДІЛ видатків місцевого бюджету на 2026 рік</t>
  </si>
  <si>
    <t>3300000</t>
  </si>
  <si>
    <t>Забезпечення молодіжними центрами соціального становлення та розвитку молоді та інші заходи у сфері молодіжної політики</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</si>
  <si>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</si>
  <si>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УСЬОГО</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</si>
  <si>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</si>
  <si>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</si>
  <si>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Ірина РУДАКОВА</t>
  </si>
  <si>
    <t>Інші заходи та заклади у сфері соціального захисту і соціального забезпечення</t>
  </si>
  <si>
    <t>Забезпечення діяльності місцевих центрів фізичного здоров'я населення  та проведення фізкультурно-масових заходів серед населення регіону</t>
  </si>
  <si>
    <t>0813193</t>
  </si>
  <si>
    <t>0818110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</si>
  <si>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</si>
  <si>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</si>
  <si>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Начальник фінансового управління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</si>
</sst>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font>
    <font>
      <sz val="11"/>
      <name val="Times New Roman"/>
      <family val="1"/>
      <charset val="204"/>
    </font>
    <font>
      <b/>
      <sz val="11"/>
      <name val="Times New Roman"/>
      <family val="1"/>
      <charset val="204"/>
    </font>
    <font>
      <b/>
      <u/>
      <sz val="11"/>
      <name val="Times New Roman"/>
      <family val="1"/>
      <charset val="204"/>
    </font>
    <font>
      <b/>
      <i/>
      <sz val="11"/>
      <name val="Times New Roman"/>
      <family val="1"/>
      <charset val="204"/>
    </font>
    <font>
      <i/>
      <sz val="11"/>
      <name val="Times New Roman"/>
      <family val="1"/>
      <charset val="204"/>
    </font>
    <font>
      <i/>
      <sz val="1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1">
    <xf numFmtId="0" fontId="0" fillId="0" borderId="0" xfId="0"/>
    <xf numFmtId="49" fontId="2" fillId="0" borderId="0" xfId="0" applyNumberFormat="1" applyFont="1" applyAlignment="1">
      <alignment horizontal="right" vertical="center"/>
    </xf>
    <xf numFmtId="49" fontId="2" fillId="0" borderId="0" xfId="0" applyNumberFormat="1"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justify" vertical="center"/>
    </xf>
    <xf numFmtId="0" fontId="2" fillId="0" borderId="0" xfId="0" applyFont="1" applyAlignment="1">
      <alignment horizontal="justify" vertical="center"/>
    </xf>
    <xf numFmtId="49" fontId="4"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49" fontId="3" fillId="0" borderId="1" xfId="0" applyNumberFormat="1" applyFont="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4" fontId="3" fillId="0" borderId="1" xfId="0" applyNumberFormat="1" applyFont="1" applyBorder="1" applyAlignment="1">
      <alignment horizontal="right" vertical="center" wrapText="1"/>
    </xf>
    <xf numFmtId="0" fontId="3" fillId="0" borderId="0" xfId="0" applyFont="1" applyAlignment="1">
      <alignment horizontal="right" vertical="center" wrapText="1"/>
    </xf>
    <xf numFmtId="49" fontId="5" fillId="0" borderId="1" xfId="0" applyNumberFormat="1" applyFont="1" applyBorder="1" applyAlignment="1">
      <alignment horizontal="right" vertical="center"/>
    </xf>
    <xf numFmtId="49" fontId="5" fillId="0" borderId="1" xfId="0" applyNumberFormat="1" applyFont="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4" fontId="6"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6" fillId="0" borderId="0" xfId="0" applyFont="1" applyAlignment="1">
      <alignment vertical="center"/>
    </xf>
    <xf numFmtId="49" fontId="2" fillId="0" borderId="1" xfId="0" applyNumberFormat="1" applyFont="1" applyBorder="1" applyAlignment="1">
      <alignment horizontal="right" vertical="center"/>
    </xf>
    <xf numFmtId="49" fontId="2" fillId="0" borderId="1" xfId="0" applyNumberFormat="1" applyFont="1" applyBorder="1" applyAlignment="1" applyProtection="1">
      <alignment horizontal="center" vertical="center" wrapText="1"/>
      <protection locked="0"/>
    </xf>
    <xf numFmtId="0" fontId="2" fillId="0" borderId="1" xfId="0" applyFont="1" applyBorder="1" applyAlignment="1">
      <alignment vertical="center" wrapText="1"/>
    </xf>
    <xf numFmtId="4" fontId="2" fillId="0" borderId="1" xfId="0" applyNumberFormat="1" applyFont="1" applyBorder="1" applyAlignment="1">
      <alignment horizontal="right" vertical="center" wrapText="1"/>
    </xf>
    <xf numFmtId="49" fontId="6" fillId="0" borderId="1" xfId="0" applyNumberFormat="1" applyFont="1" applyBorder="1" applyAlignment="1">
      <alignment horizontal="right" vertical="center"/>
    </xf>
    <xf numFmtId="49" fontId="6" fillId="0" borderId="1" xfId="0" applyNumberFormat="1" applyFont="1" applyBorder="1" applyAlignment="1" applyProtection="1">
      <alignment horizontal="center" vertical="center" wrapText="1"/>
      <protection locked="0"/>
    </xf>
    <xf numFmtId="0" fontId="6" fillId="0" borderId="1" xfId="0" applyFont="1" applyBorder="1" applyAlignment="1">
      <alignment vertical="center" wrapText="1"/>
    </xf>
    <xf numFmtId="4" fontId="2" fillId="0" borderId="1" xfId="0" applyNumberFormat="1" applyFont="1" applyBorder="1" applyAlignment="1">
      <alignment horizontal="right" vertical="center"/>
    </xf>
    <xf numFmtId="0" fontId="6" fillId="0" borderId="0" xfId="0" applyFont="1" applyAlignment="1">
      <alignment vertical="center" wrapText="1"/>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shrinkToFit="1"/>
    </xf>
    <xf numFmtId="0" fontId="6" fillId="0" borderId="1" xfId="0" applyFont="1" applyBorder="1" applyAlignment="1">
      <alignment vertical="center" wrapText="1" shrinkToFit="1"/>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2" fillId="0" borderId="1" xfId="0" applyFont="1" applyBorder="1" applyAlignment="1">
      <alignment vertical="center"/>
    </xf>
    <xf numFmtId="4" fontId="3"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0" xfId="0" applyFont="1" applyAlignment="1">
      <alignment horizontal="right" vertical="center"/>
    </xf>
    <xf numFmtId="49" fontId="7" fillId="0" borderId="1" xfId="0" applyNumberFormat="1" applyFont="1" applyBorder="1" applyAlignment="1">
      <alignment horizontal="right" vertical="center"/>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xf>
    <xf numFmtId="4" fontId="8" fillId="0" borderId="1" xfId="0" applyNumberFormat="1" applyFont="1" applyBorder="1" applyAlignment="1">
      <alignment horizontal="right" vertical="center" wrapText="1"/>
    </xf>
    <xf numFmtId="0" fontId="7" fillId="0" borderId="0" xfId="0" applyFont="1" applyAlignment="1">
      <alignment vertical="center"/>
    </xf>
    <xf numFmtId="49" fontId="6" fillId="2" borderId="1" xfId="0" applyNumberFormat="1" applyFont="1" applyFill="1" applyBorder="1" applyAlignment="1">
      <alignment horizontal="right" vertical="center"/>
    </xf>
    <xf numFmtId="49" fontId="6" fillId="2" borderId="1"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4" fontId="6" fillId="2" borderId="1" xfId="0" applyNumberFormat="1" applyFont="1" applyFill="1" applyBorder="1" applyAlignment="1">
      <alignment horizontal="right" vertical="center" wrapText="1"/>
    </xf>
    <xf numFmtId="4" fontId="6" fillId="2" borderId="1" xfId="0" applyNumberFormat="1" applyFont="1" applyFill="1" applyBorder="1" applyAlignment="1">
      <alignment horizontal="right" vertical="center"/>
    </xf>
    <xf numFmtId="4" fontId="5" fillId="2" borderId="1" xfId="0" applyNumberFormat="1" applyFont="1" applyFill="1" applyBorder="1" applyAlignment="1">
      <alignment horizontal="right" vertical="center" wrapText="1"/>
    </xf>
    <xf numFmtId="0" fontId="6" fillId="2" borderId="0" xfId="0" applyFont="1" applyFill="1" applyAlignment="1">
      <alignment vertical="center"/>
    </xf>
    <xf numFmtId="49" fontId="2" fillId="2" borderId="1" xfId="0" applyNumberFormat="1" applyFont="1" applyFill="1" applyBorder="1" applyAlignment="1">
      <alignment horizontal="righ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4" fontId="2" fillId="2" borderId="1" xfId="0" applyNumberFormat="1" applyFont="1" applyFill="1" applyBorder="1" applyAlignment="1">
      <alignment horizontal="right" vertical="center" wrapText="1"/>
    </xf>
    <xf numFmtId="4" fontId="2" fillId="2" borderId="1" xfId="0" applyNumberFormat="1" applyFont="1" applyFill="1" applyBorder="1" applyAlignment="1">
      <alignment horizontal="right" vertical="center"/>
    </xf>
    <xf numFmtId="4" fontId="3" fillId="2" borderId="1" xfId="0" applyNumberFormat="1" applyFont="1" applyFill="1" applyBorder="1" applyAlignment="1">
      <alignment horizontal="right" vertical="center" wrapText="1"/>
    </xf>
    <xf numFmtId="0" fontId="2" fillId="2" borderId="0" xfId="0" applyFont="1" applyFill="1" applyAlignment="1">
      <alignment vertical="center"/>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5" fillId="0" borderId="0" xfId="0" applyFont="1" applyAlignment="1">
      <alignment vertical="center"/>
    </xf>
    <xf numFmtId="0" fontId="2" fillId="0" borderId="1" xfId="0" applyFont="1" applyBorder="1" applyAlignment="1" applyProtection="1">
      <alignment horizontal="left" vertical="center" wrapText="1"/>
      <protection locked="0"/>
    </xf>
    <xf numFmtId="49" fontId="6" fillId="0" borderId="1" xfId="0" applyNumberFormat="1" applyFont="1" applyBorder="1" applyAlignment="1" applyProtection="1">
      <alignment horizontal="center" vertical="center"/>
      <protection locked="0"/>
    </xf>
    <xf numFmtId="2" fontId="6" fillId="0" borderId="1" xfId="0" applyNumberFormat="1" applyFont="1" applyBorder="1" applyAlignment="1">
      <alignment vertical="center" wrapText="1"/>
    </xf>
    <xf numFmtId="49" fontId="2" fillId="0" borderId="1" xfId="0" applyNumberFormat="1" applyFont="1" applyBorder="1" applyAlignment="1" applyProtection="1">
      <alignment horizontal="center" vertical="center"/>
      <protection locked="0"/>
    </xf>
    <xf numFmtId="2" fontId="2" fillId="0" borderId="1" xfId="0" applyNumberFormat="1" applyFont="1" applyBorder="1" applyAlignment="1">
      <alignment vertical="center" wrapText="1"/>
    </xf>
    <xf numFmtId="4" fontId="2" fillId="0" borderId="0" xfId="0" applyNumberFormat="1" applyFont="1" applyAlignment="1">
      <alignment vertical="center"/>
    </xf>
    <xf numFmtId="0" fontId="2" fillId="0" borderId="1" xfId="0" applyFont="1" applyBorder="1" applyAlignment="1">
      <alignment horizontal="justify" vertical="center" wrapText="1"/>
    </xf>
    <xf numFmtId="0" fontId="3" fillId="0" borderId="2" xfId="0" applyFont="1" applyBorder="1" applyAlignment="1">
      <alignment horizontal="right" vertical="center"/>
    </xf>
    <xf numFmtId="0" fontId="2" fillId="0" borderId="1" xfId="0" applyFont="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49"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4" fontId="3" fillId="2" borderId="1" xfId="0" applyNumberFormat="1" applyFont="1" applyFill="1" applyBorder="1" applyAlignment="1">
      <alignment horizontal="right" vertical="center"/>
    </xf>
    <xf numFmtId="0" fontId="3" fillId="2" borderId="0" xfId="0" applyFont="1" applyFill="1" applyAlignment="1">
      <alignment horizontal="right" vertical="center" wrapText="1"/>
    </xf>
    <xf numFmtId="49"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4" fontId="5" fillId="2" borderId="1" xfId="0" applyNumberFormat="1" applyFont="1" applyFill="1" applyBorder="1" applyAlignment="1">
      <alignment horizontal="right" vertical="center"/>
    </xf>
    <xf numFmtId="3" fontId="2" fillId="2" borderId="0" xfId="0" applyNumberFormat="1" applyFont="1" applyFill="1" applyAlignment="1">
      <alignment vertical="center"/>
    </xf>
    <xf numFmtId="49"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2" borderId="1" xfId="0" applyFont="1" applyFill="1" applyBorder="1" applyAlignment="1">
      <alignment vertical="center"/>
    </xf>
    <xf numFmtId="4" fontId="6" fillId="0" borderId="0" xfId="0" applyNumberFormat="1" applyFont="1" applyAlignment="1">
      <alignment vertical="center"/>
    </xf>
    <xf numFmtId="0" fontId="6" fillId="0" borderId="1" xfId="0" applyFont="1" applyBorder="1" applyAlignment="1">
      <alignment vertical="center"/>
    </xf>
    <xf numFmtId="0" fontId="3" fillId="2" borderId="1" xfId="0" applyFont="1" applyFill="1" applyBorder="1" applyAlignment="1" applyProtection="1">
      <alignment horizontal="center" vertical="center"/>
      <protection locked="0"/>
    </xf>
    <xf numFmtId="1" fontId="2" fillId="0" borderId="0" xfId="0" applyNumberFormat="1" applyFont="1" applyAlignment="1">
      <alignment vertical="center"/>
    </xf>
    <xf numFmtId="4" fontId="3" fillId="0" borderId="0" xfId="0" applyNumberFormat="1" applyFont="1" applyAlignment="1">
      <alignment horizontal="right"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right" vertical="center"/>
    </xf>
    <xf numFmtId="4" fontId="2" fillId="0" borderId="1" xfId="0" quotePrefix="1" applyNumberFormat="1" applyFont="1" applyBorder="1" applyAlignment="1">
      <alignment horizontal="righ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7"/>
  <sheetViews>
    <sheetView tabSelected="1" zoomScaleNormal="100" zoomScaleSheetLayoutView="100" workbookViewId="0">
      <selection activeCell="D9" sqref="D9:D12"/>
    </sheetView>
  </sheetViews>
  <sheetFormatPr defaultColWidth="9.33203125" defaultRowHeight="13.8" x14ac:dyDescent="0.3"/>
  <cols>
    <col min="1" max="1" width="14.33203125" style="1" customWidth="1"/>
    <col min="2" max="2" width="13" style="2" customWidth="1"/>
    <col min="3" max="3" width="13" style="3" customWidth="1"/>
    <col min="4" max="4" width="69.33203125" style="3" customWidth="1"/>
    <col min="5" max="5" width="16.33203125" style="3" customWidth="1"/>
    <col min="6" max="6" width="16.6640625" style="3" customWidth="1"/>
    <col min="7" max="7" width="17.109375" style="3" customWidth="1"/>
    <col min="8" max="8" width="14.5546875" style="3" customWidth="1"/>
    <col min="9" max="9" width="15.33203125" style="3" customWidth="1"/>
    <col min="10" max="10" width="15" style="3" customWidth="1"/>
    <col min="11" max="11" width="16.5546875" style="3" customWidth="1"/>
    <col min="12" max="12" width="13.5546875" style="3" customWidth="1"/>
    <col min="13" max="13" width="14.44140625" style="3" customWidth="1"/>
    <col min="14" max="14" width="11" style="3" customWidth="1"/>
    <col min="15" max="16" width="16" style="3" customWidth="1"/>
    <col min="17" max="19" width="11" style="3" bestFit="1" customWidth="1"/>
    <col min="20" max="16384" width="9.33203125" style="3"/>
  </cols>
  <sheetData>
    <row r="1" spans="1:18" ht="16.95" customHeight="1" x14ac:dyDescent="0.3">
      <c r="N1" s="4" t="s">
        <v>0</v>
      </c>
      <c r="P1" s="4"/>
    </row>
    <row r="2" spans="1:18" ht="28.2" customHeight="1" x14ac:dyDescent="0.3">
      <c r="C2" s="5"/>
      <c r="N2" s="106" t="s">
        <v>726</v>
      </c>
      <c r="O2" s="106"/>
      <c r="P2" s="106"/>
    </row>
    <row r="3" spans="1:18" ht="18" customHeight="1" x14ac:dyDescent="0.3">
      <c r="C3" s="6"/>
      <c r="N3" s="3" t="s">
        <v>727</v>
      </c>
    </row>
    <row r="4" spans="1:18" ht="7.2" customHeight="1" x14ac:dyDescent="0.3">
      <c r="C4" s="6"/>
      <c r="N4" s="107"/>
      <c r="O4" s="107"/>
      <c r="P4" s="107"/>
    </row>
    <row r="5" spans="1:18" ht="31.95" customHeight="1" x14ac:dyDescent="0.3">
      <c r="C5" s="108" t="s">
        <v>737</v>
      </c>
      <c r="D5" s="108"/>
      <c r="E5" s="108"/>
      <c r="F5" s="108"/>
      <c r="G5" s="108"/>
      <c r="H5" s="108"/>
      <c r="I5" s="108"/>
      <c r="J5" s="108"/>
      <c r="K5" s="108"/>
      <c r="L5" s="108"/>
      <c r="M5" s="108"/>
      <c r="N5" s="108"/>
      <c r="O5" s="108"/>
      <c r="P5" s="108"/>
    </row>
    <row r="6" spans="1:18" ht="14.4" customHeight="1" x14ac:dyDescent="0.3">
      <c r="A6" s="7" t="s">
        <v>689</v>
      </c>
      <c r="C6" s="108"/>
      <c r="D6" s="108"/>
      <c r="E6" s="108"/>
      <c r="F6" s="108"/>
      <c r="G6" s="108"/>
      <c r="H6" s="108"/>
      <c r="I6" s="108"/>
      <c r="J6" s="108"/>
      <c r="K6" s="108"/>
      <c r="L6" s="108"/>
      <c r="M6" s="108"/>
      <c r="N6" s="108"/>
      <c r="O6" s="108"/>
      <c r="P6" s="108"/>
    </row>
    <row r="7" spans="1:18" ht="19.95" customHeight="1" x14ac:dyDescent="0.3">
      <c r="A7" s="8" t="s">
        <v>1</v>
      </c>
    </row>
    <row r="8" spans="1:18" ht="19.2" customHeight="1" x14ac:dyDescent="0.3">
      <c r="C8" s="6"/>
      <c r="P8" s="9" t="s">
        <v>2</v>
      </c>
    </row>
    <row r="9" spans="1:18" x14ac:dyDescent="0.3">
      <c r="A9" s="109" t="s">
        <v>734</v>
      </c>
      <c r="B9" s="110" t="s">
        <v>735</v>
      </c>
      <c r="C9" s="110" t="s">
        <v>3</v>
      </c>
      <c r="D9" s="110" t="s">
        <v>736</v>
      </c>
      <c r="E9" s="110" t="s">
        <v>4</v>
      </c>
      <c r="F9" s="110"/>
      <c r="G9" s="110"/>
      <c r="H9" s="110"/>
      <c r="I9" s="110"/>
      <c r="J9" s="110" t="s">
        <v>5</v>
      </c>
      <c r="K9" s="110"/>
      <c r="L9" s="110"/>
      <c r="M9" s="110"/>
      <c r="N9" s="110"/>
      <c r="O9" s="110"/>
      <c r="P9" s="110" t="s">
        <v>6</v>
      </c>
    </row>
    <row r="10" spans="1:18" ht="22.5" customHeight="1" x14ac:dyDescent="0.3">
      <c r="A10" s="109"/>
      <c r="B10" s="110"/>
      <c r="C10" s="110"/>
      <c r="D10" s="110"/>
      <c r="E10" s="110" t="s">
        <v>7</v>
      </c>
      <c r="F10" s="110" t="s">
        <v>8</v>
      </c>
      <c r="G10" s="110" t="s">
        <v>9</v>
      </c>
      <c r="H10" s="110"/>
      <c r="I10" s="110" t="s">
        <v>10</v>
      </c>
      <c r="J10" s="110" t="s">
        <v>704</v>
      </c>
      <c r="K10" s="110" t="s">
        <v>11</v>
      </c>
      <c r="L10" s="110" t="s">
        <v>8</v>
      </c>
      <c r="M10" s="110" t="s">
        <v>9</v>
      </c>
      <c r="N10" s="110"/>
      <c r="O10" s="110" t="s">
        <v>10</v>
      </c>
      <c r="P10" s="110"/>
    </row>
    <row r="11" spans="1:18" ht="21.75" customHeight="1" x14ac:dyDescent="0.3">
      <c r="A11" s="109"/>
      <c r="B11" s="110"/>
      <c r="C11" s="110"/>
      <c r="D11" s="110"/>
      <c r="E11" s="110"/>
      <c r="F11" s="110"/>
      <c r="G11" s="110" t="s">
        <v>12</v>
      </c>
      <c r="H11" s="110" t="s">
        <v>13</v>
      </c>
      <c r="I11" s="110"/>
      <c r="J11" s="110"/>
      <c r="K11" s="110"/>
      <c r="L11" s="110"/>
      <c r="M11" s="110" t="s">
        <v>12</v>
      </c>
      <c r="N11" s="110" t="s">
        <v>13</v>
      </c>
      <c r="O11" s="110"/>
      <c r="P11" s="110"/>
    </row>
    <row r="12" spans="1:18" ht="53.4" customHeight="1" x14ac:dyDescent="0.3">
      <c r="A12" s="109"/>
      <c r="B12" s="110"/>
      <c r="C12" s="110"/>
      <c r="D12" s="110"/>
      <c r="E12" s="110"/>
      <c r="F12" s="110"/>
      <c r="G12" s="110"/>
      <c r="H12" s="110"/>
      <c r="I12" s="110"/>
      <c r="J12" s="110"/>
      <c r="K12" s="110"/>
      <c r="L12" s="110"/>
      <c r="M12" s="110"/>
      <c r="N12" s="110"/>
      <c r="O12" s="110"/>
      <c r="P12" s="110"/>
    </row>
    <row r="13" spans="1:18" s="10" customFormat="1" x14ac:dyDescent="0.3">
      <c r="A13" s="104">
        <v>1</v>
      </c>
      <c r="B13" s="104" t="s">
        <v>14</v>
      </c>
      <c r="C13" s="105">
        <v>3</v>
      </c>
      <c r="D13" s="105">
        <v>4</v>
      </c>
      <c r="E13" s="105">
        <v>5</v>
      </c>
      <c r="F13" s="105">
        <v>6</v>
      </c>
      <c r="G13" s="105">
        <v>7</v>
      </c>
      <c r="H13" s="105">
        <v>8</v>
      </c>
      <c r="I13" s="105">
        <v>9</v>
      </c>
      <c r="J13" s="105">
        <v>10</v>
      </c>
      <c r="K13" s="105">
        <v>11</v>
      </c>
      <c r="L13" s="105">
        <v>12</v>
      </c>
      <c r="M13" s="105">
        <v>13</v>
      </c>
      <c r="N13" s="105">
        <v>14</v>
      </c>
      <c r="O13" s="105">
        <v>15</v>
      </c>
      <c r="P13" s="105">
        <v>16</v>
      </c>
    </row>
    <row r="14" spans="1:18" ht="29.4" customHeight="1" x14ac:dyDescent="0.3">
      <c r="A14" s="11" t="s">
        <v>15</v>
      </c>
      <c r="B14" s="12"/>
      <c r="C14" s="13"/>
      <c r="D14" s="14" t="s">
        <v>16</v>
      </c>
      <c r="E14" s="15">
        <f>E16</f>
        <v>70291424</v>
      </c>
      <c r="F14" s="15">
        <f t="shared" ref="F14:P14" si="0">F16</f>
        <v>63568124</v>
      </c>
      <c r="G14" s="15">
        <f t="shared" si="0"/>
        <v>39350000</v>
      </c>
      <c r="H14" s="15">
        <f t="shared" si="0"/>
        <v>1000000</v>
      </c>
      <c r="I14" s="15">
        <f t="shared" si="0"/>
        <v>6723300</v>
      </c>
      <c r="J14" s="15">
        <f>J16</f>
        <v>0</v>
      </c>
      <c r="K14" s="15">
        <f>K16</f>
        <v>0</v>
      </c>
      <c r="L14" s="15">
        <f t="shared" si="0"/>
        <v>0</v>
      </c>
      <c r="M14" s="15">
        <f t="shared" si="0"/>
        <v>0</v>
      </c>
      <c r="N14" s="15">
        <f t="shared" si="0"/>
        <v>0</v>
      </c>
      <c r="O14" s="15">
        <f t="shared" si="0"/>
        <v>0</v>
      </c>
      <c r="P14" s="15">
        <f t="shared" si="0"/>
        <v>70291424</v>
      </c>
      <c r="R14" s="16"/>
    </row>
    <row r="15" spans="1:18" s="23" customFormat="1" ht="14.4" hidden="1" x14ac:dyDescent="0.3">
      <c r="A15" s="17"/>
      <c r="B15" s="18"/>
      <c r="C15" s="19"/>
      <c r="D15" s="20" t="s">
        <v>17</v>
      </c>
      <c r="E15" s="21">
        <f>E27</f>
        <v>0</v>
      </c>
      <c r="F15" s="21">
        <f>F27</f>
        <v>0</v>
      </c>
      <c r="G15" s="22"/>
      <c r="H15" s="22"/>
      <c r="I15" s="22"/>
      <c r="J15" s="22">
        <f>J41</f>
        <v>0</v>
      </c>
      <c r="K15" s="22"/>
      <c r="L15" s="22"/>
      <c r="M15" s="22"/>
      <c r="N15" s="22"/>
      <c r="O15" s="22">
        <f>O41</f>
        <v>0</v>
      </c>
      <c r="P15" s="22">
        <f>P27</f>
        <v>0</v>
      </c>
    </row>
    <row r="16" spans="1:18" s="4" customFormat="1" ht="21" customHeight="1" x14ac:dyDescent="0.3">
      <c r="A16" s="24" t="s">
        <v>18</v>
      </c>
      <c r="B16" s="12"/>
      <c r="C16" s="13"/>
      <c r="D16" s="20" t="s">
        <v>16</v>
      </c>
      <c r="E16" s="22">
        <f>E17+E20+E44+E22+E25+E30+E26+E31+E28+E36+E37+E39+E42+E32+E35+E18+E34</f>
        <v>70291424</v>
      </c>
      <c r="F16" s="22">
        <f>F17+F20+F44+F22+F25+F30+F26+F31+F28+F36+F37+F39+F42+F32+F35+F18+F34</f>
        <v>63568124</v>
      </c>
      <c r="G16" s="22">
        <f>G17+G20+G44+G22+G25+G30+G26+G31+G28+G36+G37+G39+G42+G32+G35+G18+G34</f>
        <v>39350000</v>
      </c>
      <c r="H16" s="22">
        <f>H17+H20+H44+H22+H25+H30+H26+H31+H28+H36+H37+H39+H42+H32+H35+H18+H34</f>
        <v>1000000</v>
      </c>
      <c r="I16" s="22">
        <f>I17+I20+I44+I22+I25+I30+I26+I31+I28+I36+I37+I39+I42+I32+I35+I18+I34</f>
        <v>6723300</v>
      </c>
      <c r="J16" s="22">
        <f t="shared" ref="J16:O16" si="1">J17+J25+J30+J34+J36+J33+J40+J42+J44+J23+J26+J39</f>
        <v>0</v>
      </c>
      <c r="K16" s="22">
        <f t="shared" si="1"/>
        <v>0</v>
      </c>
      <c r="L16" s="22">
        <f t="shared" si="1"/>
        <v>0</v>
      </c>
      <c r="M16" s="22">
        <f t="shared" si="1"/>
        <v>0</v>
      </c>
      <c r="N16" s="22">
        <f t="shared" si="1"/>
        <v>0</v>
      </c>
      <c r="O16" s="22">
        <f t="shared" si="1"/>
        <v>0</v>
      </c>
      <c r="P16" s="22">
        <f>P17+P25+P26+P28+P30+P31+P33+P34+P36+P39+P40+P42+P44+P23</f>
        <v>70291424</v>
      </c>
    </row>
    <row r="17" spans="1:17" ht="49.5" customHeight="1" x14ac:dyDescent="0.3">
      <c r="A17" s="24" t="s">
        <v>19</v>
      </c>
      <c r="B17" s="25" t="s">
        <v>20</v>
      </c>
      <c r="C17" s="25" t="s">
        <v>21</v>
      </c>
      <c r="D17" s="26" t="s">
        <v>22</v>
      </c>
      <c r="E17" s="27">
        <f>F17+I17</f>
        <v>53145000</v>
      </c>
      <c r="F17" s="27">
        <v>52995000</v>
      </c>
      <c r="G17" s="27">
        <v>39350000</v>
      </c>
      <c r="H17" s="27">
        <v>1000000</v>
      </c>
      <c r="I17" s="27">
        <v>150000</v>
      </c>
      <c r="J17" s="27">
        <f>L17+O17</f>
        <v>0</v>
      </c>
      <c r="K17" s="27">
        <v>0</v>
      </c>
      <c r="L17" s="27"/>
      <c r="M17" s="27"/>
      <c r="N17" s="27"/>
      <c r="O17" s="27">
        <f>SUM(K17)</f>
        <v>0</v>
      </c>
      <c r="P17" s="15">
        <f t="shared" ref="P17:P44" si="2">E17+J17</f>
        <v>53145000</v>
      </c>
    </row>
    <row r="18" spans="1:17" ht="27.6" hidden="1" x14ac:dyDescent="0.3">
      <c r="A18" s="24" t="s">
        <v>23</v>
      </c>
      <c r="B18" s="25" t="s">
        <v>24</v>
      </c>
      <c r="C18" s="25"/>
      <c r="D18" s="26" t="s">
        <v>25</v>
      </c>
      <c r="E18" s="27">
        <f t="shared" ref="E18:E35" si="3">F18+I18</f>
        <v>0</v>
      </c>
      <c r="F18" s="27"/>
      <c r="G18" s="27"/>
      <c r="H18" s="27"/>
      <c r="I18" s="27"/>
      <c r="J18" s="27">
        <f>L18+O18</f>
        <v>0</v>
      </c>
      <c r="K18" s="27"/>
      <c r="L18" s="27"/>
      <c r="M18" s="27"/>
      <c r="N18" s="27"/>
      <c r="O18" s="27"/>
      <c r="P18" s="15">
        <f t="shared" si="2"/>
        <v>0</v>
      </c>
    </row>
    <row r="19" spans="1:17" s="23" customFormat="1" hidden="1" x14ac:dyDescent="0.3">
      <c r="A19" s="28" t="s">
        <v>26</v>
      </c>
      <c r="B19" s="29" t="s">
        <v>27</v>
      </c>
      <c r="C19" s="29" t="s">
        <v>28</v>
      </c>
      <c r="D19" s="30" t="s">
        <v>29</v>
      </c>
      <c r="E19" s="27">
        <f t="shared" si="3"/>
        <v>0</v>
      </c>
      <c r="F19" s="21"/>
      <c r="G19" s="21"/>
      <c r="H19" s="21"/>
      <c r="I19" s="21"/>
      <c r="J19" s="27">
        <f>L19+O19</f>
        <v>0</v>
      </c>
      <c r="K19" s="21"/>
      <c r="L19" s="21"/>
      <c r="M19" s="21"/>
      <c r="N19" s="21"/>
      <c r="O19" s="21"/>
      <c r="P19" s="15">
        <f t="shared" si="2"/>
        <v>0</v>
      </c>
    </row>
    <row r="20" spans="1:17" hidden="1" x14ac:dyDescent="0.3">
      <c r="A20" s="24" t="s">
        <v>30</v>
      </c>
      <c r="B20" s="25" t="s">
        <v>31</v>
      </c>
      <c r="C20" s="25"/>
      <c r="D20" s="26" t="s">
        <v>32</v>
      </c>
      <c r="E20" s="27">
        <f t="shared" si="3"/>
        <v>0</v>
      </c>
      <c r="F20" s="31"/>
      <c r="G20" s="31"/>
      <c r="H20" s="31"/>
      <c r="I20" s="31"/>
      <c r="J20" s="27">
        <f t="shared" ref="J20:J44" si="4">L20+O20</f>
        <v>0</v>
      </c>
      <c r="K20" s="31"/>
      <c r="L20" s="31"/>
      <c r="M20" s="31"/>
      <c r="N20" s="31"/>
      <c r="O20" s="31">
        <f>SUM(O21)</f>
        <v>0</v>
      </c>
      <c r="P20" s="15">
        <f t="shared" si="2"/>
        <v>0</v>
      </c>
    </row>
    <row r="21" spans="1:17" s="23" customFormat="1" ht="27.6" hidden="1" x14ac:dyDescent="0.3">
      <c r="A21" s="28" t="s">
        <v>33</v>
      </c>
      <c r="B21" s="29" t="s">
        <v>34</v>
      </c>
      <c r="C21" s="29" t="s">
        <v>35</v>
      </c>
      <c r="D21" s="20" t="s">
        <v>36</v>
      </c>
      <c r="E21" s="27">
        <f t="shared" si="3"/>
        <v>0</v>
      </c>
      <c r="F21" s="21"/>
      <c r="G21" s="21"/>
      <c r="H21" s="21"/>
      <c r="I21" s="21"/>
      <c r="J21" s="27">
        <f t="shared" si="4"/>
        <v>0</v>
      </c>
      <c r="K21" s="21"/>
      <c r="L21" s="21"/>
      <c r="M21" s="21"/>
      <c r="N21" s="21"/>
      <c r="O21" s="27">
        <f t="shared" ref="O21:O34" si="5">K21</f>
        <v>0</v>
      </c>
      <c r="P21" s="15">
        <f t="shared" si="2"/>
        <v>0</v>
      </c>
      <c r="Q21" s="32"/>
    </row>
    <row r="22" spans="1:17" hidden="1" x14ac:dyDescent="0.3">
      <c r="A22" s="24" t="s">
        <v>37</v>
      </c>
      <c r="B22" s="25" t="s">
        <v>38</v>
      </c>
      <c r="C22" s="25"/>
      <c r="D22" s="33" t="s">
        <v>39</v>
      </c>
      <c r="E22" s="27">
        <f t="shared" si="3"/>
        <v>0</v>
      </c>
      <c r="F22" s="27"/>
      <c r="G22" s="27"/>
      <c r="H22" s="27"/>
      <c r="I22" s="27"/>
      <c r="J22" s="27">
        <f>J23</f>
        <v>0</v>
      </c>
      <c r="K22" s="27"/>
      <c r="L22" s="27"/>
      <c r="M22" s="27"/>
      <c r="N22" s="27"/>
      <c r="O22" s="27">
        <f t="shared" si="5"/>
        <v>0</v>
      </c>
      <c r="P22" s="15">
        <f t="shared" si="2"/>
        <v>0</v>
      </c>
    </row>
    <row r="23" spans="1:17" hidden="1" x14ac:dyDescent="0.3">
      <c r="A23" s="24" t="s">
        <v>40</v>
      </c>
      <c r="B23" s="25" t="s">
        <v>41</v>
      </c>
      <c r="C23" s="25" t="s">
        <v>42</v>
      </c>
      <c r="D23" s="34" t="s">
        <v>43</v>
      </c>
      <c r="E23" s="27">
        <f t="shared" si="3"/>
        <v>0</v>
      </c>
      <c r="F23" s="27"/>
      <c r="G23" s="27"/>
      <c r="H23" s="27"/>
      <c r="I23" s="27"/>
      <c r="J23" s="27">
        <f t="shared" si="4"/>
        <v>0</v>
      </c>
      <c r="K23" s="27"/>
      <c r="L23" s="27"/>
      <c r="M23" s="27"/>
      <c r="N23" s="27"/>
      <c r="O23" s="27">
        <f t="shared" si="5"/>
        <v>0</v>
      </c>
      <c r="P23" s="15">
        <f t="shared" si="2"/>
        <v>0</v>
      </c>
    </row>
    <row r="24" spans="1:17" s="23" customFormat="1" ht="41.4" hidden="1" x14ac:dyDescent="0.3">
      <c r="A24" s="28"/>
      <c r="B24" s="29"/>
      <c r="C24" s="29"/>
      <c r="D24" s="35" t="s">
        <v>44</v>
      </c>
      <c r="E24" s="21">
        <f t="shared" si="3"/>
        <v>0</v>
      </c>
      <c r="F24" s="21"/>
      <c r="G24" s="21"/>
      <c r="H24" s="21"/>
      <c r="I24" s="21"/>
      <c r="J24" s="27"/>
      <c r="K24" s="21"/>
      <c r="L24" s="21"/>
      <c r="M24" s="21"/>
      <c r="N24" s="21"/>
      <c r="O24" s="27"/>
      <c r="P24" s="22">
        <f t="shared" si="2"/>
        <v>0</v>
      </c>
    </row>
    <row r="25" spans="1:17" s="23" customFormat="1" ht="30.75" customHeight="1" x14ac:dyDescent="0.3">
      <c r="A25" s="24" t="s">
        <v>681</v>
      </c>
      <c r="B25" s="25" t="s">
        <v>238</v>
      </c>
      <c r="C25" s="25" t="s">
        <v>239</v>
      </c>
      <c r="D25" s="26" t="s">
        <v>745</v>
      </c>
      <c r="E25" s="27">
        <f t="shared" si="3"/>
        <v>179300</v>
      </c>
      <c r="F25" s="27">
        <f>150000+29300</f>
        <v>179300</v>
      </c>
      <c r="G25" s="21"/>
      <c r="H25" s="21"/>
      <c r="I25" s="21"/>
      <c r="J25" s="27">
        <f>L25+O25</f>
        <v>0</v>
      </c>
      <c r="K25" s="21"/>
      <c r="L25" s="21"/>
      <c r="M25" s="21"/>
      <c r="N25" s="21"/>
      <c r="O25" s="27">
        <f t="shared" si="5"/>
        <v>0</v>
      </c>
      <c r="P25" s="15">
        <f t="shared" si="2"/>
        <v>179300</v>
      </c>
    </row>
    <row r="26" spans="1:17" ht="19.5" hidden="1" customHeight="1" x14ac:dyDescent="0.3">
      <c r="A26" s="24" t="s">
        <v>45</v>
      </c>
      <c r="B26" s="36" t="s">
        <v>46</v>
      </c>
      <c r="C26" s="36" t="s">
        <v>47</v>
      </c>
      <c r="D26" s="26" t="s">
        <v>48</v>
      </c>
      <c r="E26" s="27">
        <f t="shared" si="3"/>
        <v>0</v>
      </c>
      <c r="F26" s="27"/>
      <c r="G26" s="27"/>
      <c r="H26" s="27"/>
      <c r="I26" s="27"/>
      <c r="J26" s="27">
        <f t="shared" si="4"/>
        <v>0</v>
      </c>
      <c r="K26" s="27"/>
      <c r="L26" s="27"/>
      <c r="M26" s="27"/>
      <c r="N26" s="27"/>
      <c r="O26" s="27">
        <f t="shared" si="5"/>
        <v>0</v>
      </c>
      <c r="P26" s="15">
        <f t="shared" si="2"/>
        <v>0</v>
      </c>
    </row>
    <row r="27" spans="1:17" s="23" customFormat="1" hidden="1" x14ac:dyDescent="0.3">
      <c r="A27" s="28"/>
      <c r="B27" s="37"/>
      <c r="C27" s="37"/>
      <c r="D27" s="38" t="s">
        <v>49</v>
      </c>
      <c r="E27" s="21"/>
      <c r="F27" s="21"/>
      <c r="G27" s="21"/>
      <c r="H27" s="21"/>
      <c r="I27" s="21"/>
      <c r="J27" s="21"/>
      <c r="K27" s="21"/>
      <c r="L27" s="21"/>
      <c r="M27" s="21"/>
      <c r="N27" s="21"/>
      <c r="O27" s="27">
        <f t="shared" si="5"/>
        <v>0</v>
      </c>
      <c r="P27" s="15">
        <f t="shared" si="2"/>
        <v>0</v>
      </c>
    </row>
    <row r="28" spans="1:17" hidden="1" x14ac:dyDescent="0.3">
      <c r="A28" s="24" t="s">
        <v>50</v>
      </c>
      <c r="B28" s="25" t="s">
        <v>51</v>
      </c>
      <c r="C28" s="25" t="s">
        <v>52</v>
      </c>
      <c r="D28" s="39" t="s">
        <v>53</v>
      </c>
      <c r="E28" s="27">
        <f t="shared" si="3"/>
        <v>0</v>
      </c>
      <c r="F28" s="27"/>
      <c r="G28" s="27"/>
      <c r="H28" s="27"/>
      <c r="I28" s="27"/>
      <c r="J28" s="27">
        <f t="shared" si="4"/>
        <v>0</v>
      </c>
      <c r="K28" s="27"/>
      <c r="L28" s="27"/>
      <c r="M28" s="27"/>
      <c r="N28" s="27"/>
      <c r="O28" s="27">
        <f t="shared" si="5"/>
        <v>0</v>
      </c>
      <c r="P28" s="15">
        <f t="shared" si="2"/>
        <v>0</v>
      </c>
    </row>
    <row r="29" spans="1:17" ht="32.4" hidden="1" customHeight="1" x14ac:dyDescent="0.3">
      <c r="A29" s="24" t="s">
        <v>54</v>
      </c>
      <c r="B29" s="25" t="s">
        <v>55</v>
      </c>
      <c r="C29" s="36" t="s">
        <v>56</v>
      </c>
      <c r="D29" s="26" t="s">
        <v>57</v>
      </c>
      <c r="E29" s="27">
        <f>F29+I29</f>
        <v>0</v>
      </c>
      <c r="F29" s="27"/>
      <c r="G29" s="27"/>
      <c r="H29" s="27"/>
      <c r="I29" s="27"/>
      <c r="J29" s="27">
        <f>L29+O29</f>
        <v>0</v>
      </c>
      <c r="K29" s="27"/>
      <c r="L29" s="27"/>
      <c r="M29" s="27"/>
      <c r="N29" s="27"/>
      <c r="O29" s="27">
        <f t="shared" si="5"/>
        <v>0</v>
      </c>
      <c r="P29" s="15">
        <f t="shared" si="2"/>
        <v>0</v>
      </c>
    </row>
    <row r="30" spans="1:17" ht="32.4" hidden="1" customHeight="1" x14ac:dyDescent="0.3">
      <c r="A30" s="24" t="s">
        <v>682</v>
      </c>
      <c r="B30" s="25" t="s">
        <v>683</v>
      </c>
      <c r="C30" s="25" t="s">
        <v>52</v>
      </c>
      <c r="D30" s="26" t="s">
        <v>684</v>
      </c>
      <c r="E30" s="27">
        <f t="shared" si="3"/>
        <v>0</v>
      </c>
      <c r="F30" s="27"/>
      <c r="G30" s="27"/>
      <c r="H30" s="27"/>
      <c r="I30" s="27"/>
      <c r="J30" s="27">
        <f>L30+O30</f>
        <v>0</v>
      </c>
      <c r="K30" s="27"/>
      <c r="L30" s="27"/>
      <c r="M30" s="27"/>
      <c r="N30" s="27"/>
      <c r="O30" s="27">
        <f t="shared" si="5"/>
        <v>0</v>
      </c>
      <c r="P30" s="15">
        <f t="shared" si="2"/>
        <v>0</v>
      </c>
    </row>
    <row r="31" spans="1:17" ht="24" customHeight="1" x14ac:dyDescent="0.3">
      <c r="A31" s="24" t="s">
        <v>58</v>
      </c>
      <c r="B31" s="25" t="s">
        <v>59</v>
      </c>
      <c r="C31" s="25" t="s">
        <v>56</v>
      </c>
      <c r="D31" s="26" t="s">
        <v>60</v>
      </c>
      <c r="E31" s="27">
        <f>F31+I31</f>
        <v>263124</v>
      </c>
      <c r="F31" s="62">
        <v>263124</v>
      </c>
      <c r="G31" s="27"/>
      <c r="H31" s="27"/>
      <c r="I31" s="27"/>
      <c r="J31" s="27">
        <f>L31+O31</f>
        <v>0</v>
      </c>
      <c r="K31" s="27"/>
      <c r="L31" s="27"/>
      <c r="M31" s="27"/>
      <c r="N31" s="27"/>
      <c r="O31" s="27">
        <f t="shared" si="5"/>
        <v>0</v>
      </c>
      <c r="P31" s="15">
        <f t="shared" si="2"/>
        <v>263124</v>
      </c>
    </row>
    <row r="32" spans="1:17" ht="32.4" hidden="1" customHeight="1" x14ac:dyDescent="0.3">
      <c r="A32" s="24" t="s">
        <v>61</v>
      </c>
      <c r="B32" s="25" t="s">
        <v>62</v>
      </c>
      <c r="C32" s="25"/>
      <c r="D32" s="26" t="s">
        <v>63</v>
      </c>
      <c r="E32" s="27">
        <f t="shared" si="3"/>
        <v>0</v>
      </c>
      <c r="F32" s="27"/>
      <c r="G32" s="27"/>
      <c r="H32" s="27"/>
      <c r="I32" s="27"/>
      <c r="J32" s="27">
        <f t="shared" si="4"/>
        <v>0</v>
      </c>
      <c r="K32" s="27"/>
      <c r="L32" s="27"/>
      <c r="M32" s="27"/>
      <c r="N32" s="27"/>
      <c r="O32" s="27">
        <f t="shared" si="5"/>
        <v>0</v>
      </c>
      <c r="P32" s="15">
        <f t="shared" si="2"/>
        <v>0</v>
      </c>
    </row>
    <row r="33" spans="1:18" ht="69" hidden="1" x14ac:dyDescent="0.3">
      <c r="A33" s="24" t="s">
        <v>64</v>
      </c>
      <c r="B33" s="25" t="s">
        <v>65</v>
      </c>
      <c r="C33" s="25" t="s">
        <v>56</v>
      </c>
      <c r="D33" s="26" t="s">
        <v>66</v>
      </c>
      <c r="E33" s="27">
        <f t="shared" si="3"/>
        <v>0</v>
      </c>
      <c r="F33" s="27"/>
      <c r="G33" s="27"/>
      <c r="H33" s="27"/>
      <c r="I33" s="27"/>
      <c r="J33" s="27">
        <f t="shared" si="4"/>
        <v>0</v>
      </c>
      <c r="K33" s="27"/>
      <c r="L33" s="27"/>
      <c r="M33" s="27"/>
      <c r="N33" s="27"/>
      <c r="O33" s="27">
        <f t="shared" si="5"/>
        <v>0</v>
      </c>
      <c r="P33" s="15">
        <f t="shared" si="2"/>
        <v>0</v>
      </c>
    </row>
    <row r="34" spans="1:18" ht="23.4" customHeight="1" x14ac:dyDescent="0.3">
      <c r="A34" s="24" t="s">
        <v>67</v>
      </c>
      <c r="B34" s="25" t="s">
        <v>68</v>
      </c>
      <c r="C34" s="25" t="s">
        <v>56</v>
      </c>
      <c r="D34" s="26" t="s">
        <v>69</v>
      </c>
      <c r="E34" s="27">
        <f t="shared" si="3"/>
        <v>6704000</v>
      </c>
      <c r="F34" s="27">
        <f>160000-29300</f>
        <v>130700</v>
      </c>
      <c r="G34" s="27"/>
      <c r="H34" s="27"/>
      <c r="I34" s="27">
        <v>6573300</v>
      </c>
      <c r="J34" s="27">
        <f>L34+O34</f>
        <v>0</v>
      </c>
      <c r="K34" s="27"/>
      <c r="L34" s="27"/>
      <c r="M34" s="27"/>
      <c r="N34" s="27"/>
      <c r="O34" s="27">
        <f t="shared" si="5"/>
        <v>0</v>
      </c>
      <c r="P34" s="15">
        <f t="shared" si="2"/>
        <v>6704000</v>
      </c>
    </row>
    <row r="35" spans="1:18" hidden="1" x14ac:dyDescent="0.3">
      <c r="A35" s="24" t="s">
        <v>70</v>
      </c>
      <c r="B35" s="36" t="s">
        <v>71</v>
      </c>
      <c r="C35" s="36" t="s">
        <v>72</v>
      </c>
      <c r="D35" s="33" t="s">
        <v>73</v>
      </c>
      <c r="E35" s="27">
        <f t="shared" si="3"/>
        <v>0</v>
      </c>
      <c r="F35" s="27"/>
      <c r="G35" s="27"/>
      <c r="H35" s="27"/>
      <c r="I35" s="27"/>
      <c r="J35" s="27">
        <f t="shared" si="4"/>
        <v>0</v>
      </c>
      <c r="K35" s="27"/>
      <c r="L35" s="27"/>
      <c r="M35" s="27"/>
      <c r="N35" s="27"/>
      <c r="O35" s="27"/>
      <c r="P35" s="15">
        <f t="shared" si="2"/>
        <v>0</v>
      </c>
    </row>
    <row r="36" spans="1:18" ht="33" customHeight="1" x14ac:dyDescent="0.3">
      <c r="A36" s="24" t="s">
        <v>74</v>
      </c>
      <c r="B36" s="25" t="s">
        <v>75</v>
      </c>
      <c r="C36" s="25" t="s">
        <v>76</v>
      </c>
      <c r="D36" s="33" t="s">
        <v>77</v>
      </c>
      <c r="E36" s="27">
        <f>F36+I36</f>
        <v>800000</v>
      </c>
      <c r="F36" s="31">
        <f>2000000-200000-1000000</f>
        <v>800000</v>
      </c>
      <c r="G36" s="31"/>
      <c r="H36" s="31"/>
      <c r="I36" s="31"/>
      <c r="J36" s="27">
        <f t="shared" si="4"/>
        <v>0</v>
      </c>
      <c r="K36" s="31"/>
      <c r="L36" s="31"/>
      <c r="M36" s="31"/>
      <c r="N36" s="31"/>
      <c r="O36" s="27">
        <f>K36</f>
        <v>0</v>
      </c>
      <c r="P36" s="15">
        <f t="shared" si="2"/>
        <v>800000</v>
      </c>
    </row>
    <row r="37" spans="1:18" ht="27.6" hidden="1" x14ac:dyDescent="0.3">
      <c r="A37" s="24" t="s">
        <v>78</v>
      </c>
      <c r="B37" s="25" t="s">
        <v>79</v>
      </c>
      <c r="C37" s="25" t="s">
        <v>80</v>
      </c>
      <c r="D37" s="33" t="s">
        <v>81</v>
      </c>
      <c r="E37" s="27">
        <f>F37+I37</f>
        <v>0</v>
      </c>
      <c r="F37" s="40"/>
      <c r="G37" s="40"/>
      <c r="H37" s="40"/>
      <c r="I37" s="40"/>
      <c r="J37" s="27">
        <f t="shared" si="4"/>
        <v>0</v>
      </c>
      <c r="K37" s="40"/>
      <c r="L37" s="40"/>
      <c r="M37" s="40"/>
      <c r="N37" s="40"/>
      <c r="O37" s="27"/>
      <c r="P37" s="15">
        <f t="shared" si="2"/>
        <v>0</v>
      </c>
    </row>
    <row r="38" spans="1:18" ht="27.6" hidden="1" x14ac:dyDescent="0.3">
      <c r="A38" s="24" t="s">
        <v>82</v>
      </c>
      <c r="B38" s="25" t="s">
        <v>83</v>
      </c>
      <c r="C38" s="25"/>
      <c r="D38" s="33" t="s">
        <v>84</v>
      </c>
      <c r="E38" s="27"/>
      <c r="F38" s="40"/>
      <c r="G38" s="40"/>
      <c r="H38" s="40"/>
      <c r="I38" s="40"/>
      <c r="J38" s="27">
        <f t="shared" si="4"/>
        <v>0</v>
      </c>
      <c r="K38" s="40"/>
      <c r="L38" s="31"/>
      <c r="M38" s="31"/>
      <c r="N38" s="31"/>
      <c r="O38" s="31"/>
      <c r="P38" s="15">
        <f t="shared" si="2"/>
        <v>0</v>
      </c>
    </row>
    <row r="39" spans="1:18" ht="19.2" customHeight="1" x14ac:dyDescent="0.3">
      <c r="A39" s="24" t="s">
        <v>680</v>
      </c>
      <c r="B39" s="25" t="s">
        <v>677</v>
      </c>
      <c r="C39" s="25" t="s">
        <v>678</v>
      </c>
      <c r="D39" s="33" t="s">
        <v>679</v>
      </c>
      <c r="E39" s="27">
        <f>F39+I39</f>
        <v>2500000</v>
      </c>
      <c r="F39" s="31">
        <f>28800000-300000-22000000-4000000</f>
        <v>2500000</v>
      </c>
      <c r="G39" s="40"/>
      <c r="H39" s="40"/>
      <c r="I39" s="40"/>
      <c r="J39" s="27">
        <f t="shared" si="4"/>
        <v>0</v>
      </c>
      <c r="K39" s="31"/>
      <c r="L39" s="31"/>
      <c r="M39" s="31"/>
      <c r="N39" s="31"/>
      <c r="O39" s="27">
        <f>K39</f>
        <v>0</v>
      </c>
      <c r="P39" s="15">
        <f t="shared" si="2"/>
        <v>2500000</v>
      </c>
    </row>
    <row r="40" spans="1:18" hidden="1" x14ac:dyDescent="0.3">
      <c r="A40" s="24" t="s">
        <v>85</v>
      </c>
      <c r="B40" s="25" t="s">
        <v>86</v>
      </c>
      <c r="C40" s="25" t="s">
        <v>87</v>
      </c>
      <c r="D40" s="33" t="s">
        <v>88</v>
      </c>
      <c r="E40" s="27"/>
      <c r="F40" s="40"/>
      <c r="G40" s="40"/>
      <c r="H40" s="40"/>
      <c r="I40" s="40"/>
      <c r="J40" s="27">
        <f t="shared" si="4"/>
        <v>0</v>
      </c>
      <c r="K40" s="40"/>
      <c r="L40" s="31"/>
      <c r="M40" s="31"/>
      <c r="N40" s="31"/>
      <c r="O40" s="27">
        <f t="shared" ref="O40:O44" si="6">K40</f>
        <v>0</v>
      </c>
      <c r="P40" s="15">
        <f t="shared" si="2"/>
        <v>0</v>
      </c>
    </row>
    <row r="41" spans="1:18" s="23" customFormat="1" ht="14.4" hidden="1" x14ac:dyDescent="0.3">
      <c r="A41" s="28"/>
      <c r="B41" s="29"/>
      <c r="C41" s="29"/>
      <c r="D41" s="20" t="s">
        <v>89</v>
      </c>
      <c r="E41" s="21"/>
      <c r="F41" s="41"/>
      <c r="G41" s="41"/>
      <c r="H41" s="41"/>
      <c r="I41" s="41"/>
      <c r="J41" s="21">
        <f>O41</f>
        <v>0</v>
      </c>
      <c r="K41" s="41"/>
      <c r="L41" s="42"/>
      <c r="M41" s="42"/>
      <c r="N41" s="42"/>
      <c r="O41" s="27">
        <f t="shared" si="6"/>
        <v>0</v>
      </c>
      <c r="P41" s="15">
        <f t="shared" si="2"/>
        <v>0</v>
      </c>
    </row>
    <row r="42" spans="1:18" hidden="1" x14ac:dyDescent="0.3">
      <c r="A42" s="24" t="s">
        <v>90</v>
      </c>
      <c r="B42" s="25" t="s">
        <v>91</v>
      </c>
      <c r="C42" s="25" t="s">
        <v>92</v>
      </c>
      <c r="D42" s="33" t="s">
        <v>93</v>
      </c>
      <c r="E42" s="27">
        <f>F42+I42</f>
        <v>0</v>
      </c>
      <c r="F42" s="27"/>
      <c r="G42" s="27"/>
      <c r="H42" s="27"/>
      <c r="I42" s="27"/>
      <c r="J42" s="27">
        <f t="shared" si="4"/>
        <v>0</v>
      </c>
      <c r="K42" s="27"/>
      <c r="L42" s="27"/>
      <c r="M42" s="27"/>
      <c r="N42" s="27"/>
      <c r="O42" s="27">
        <f t="shared" si="6"/>
        <v>0</v>
      </c>
      <c r="P42" s="15">
        <f t="shared" si="2"/>
        <v>0</v>
      </c>
    </row>
    <row r="43" spans="1:18" hidden="1" x14ac:dyDescent="0.3">
      <c r="A43" s="28"/>
      <c r="B43" s="29"/>
      <c r="C43" s="29"/>
      <c r="D43" s="20" t="s">
        <v>88</v>
      </c>
      <c r="E43" s="27">
        <f>F43+I43</f>
        <v>0</v>
      </c>
      <c r="F43" s="21"/>
      <c r="G43" s="21"/>
      <c r="H43" s="21"/>
      <c r="I43" s="21"/>
      <c r="J43" s="27">
        <f t="shared" si="4"/>
        <v>0</v>
      </c>
      <c r="K43" s="21"/>
      <c r="L43" s="21"/>
      <c r="M43" s="21"/>
      <c r="N43" s="21"/>
      <c r="O43" s="27">
        <f t="shared" si="6"/>
        <v>0</v>
      </c>
      <c r="P43" s="15">
        <f t="shared" si="2"/>
        <v>0</v>
      </c>
    </row>
    <row r="44" spans="1:18" ht="19.95" customHeight="1" x14ac:dyDescent="0.3">
      <c r="A44" s="24" t="s">
        <v>94</v>
      </c>
      <c r="B44" s="25" t="s">
        <v>95</v>
      </c>
      <c r="C44" s="25" t="s">
        <v>96</v>
      </c>
      <c r="D44" s="33" t="s">
        <v>705</v>
      </c>
      <c r="E44" s="27">
        <f>F44+I44</f>
        <v>6700000</v>
      </c>
      <c r="F44" s="27">
        <v>6700000</v>
      </c>
      <c r="G44" s="27"/>
      <c r="H44" s="27"/>
      <c r="I44" s="27"/>
      <c r="J44" s="27">
        <f t="shared" si="4"/>
        <v>0</v>
      </c>
      <c r="K44" s="27"/>
      <c r="L44" s="27"/>
      <c r="M44" s="27"/>
      <c r="N44" s="27"/>
      <c r="O44" s="27">
        <f t="shared" si="6"/>
        <v>0</v>
      </c>
      <c r="P44" s="15">
        <f t="shared" si="2"/>
        <v>6700000</v>
      </c>
    </row>
    <row r="45" spans="1:18" ht="25.95" customHeight="1" x14ac:dyDescent="0.3">
      <c r="A45" s="11" t="s">
        <v>97</v>
      </c>
      <c r="B45" s="12"/>
      <c r="C45" s="13"/>
      <c r="D45" s="14" t="s">
        <v>98</v>
      </c>
      <c r="E45" s="40">
        <f>E54</f>
        <v>160097906</v>
      </c>
      <c r="F45" s="40">
        <f t="shared" ref="F45:O45" si="7">F54</f>
        <v>159897906</v>
      </c>
      <c r="G45" s="40">
        <f t="shared" si="7"/>
        <v>118623538</v>
      </c>
      <c r="H45" s="40">
        <f t="shared" si="7"/>
        <v>982080</v>
      </c>
      <c r="I45" s="40">
        <f>I54</f>
        <v>200000</v>
      </c>
      <c r="J45" s="40">
        <f t="shared" si="7"/>
        <v>353100</v>
      </c>
      <c r="K45" s="40">
        <f>K54</f>
        <v>0</v>
      </c>
      <c r="L45" s="40">
        <f t="shared" si="7"/>
        <v>353100</v>
      </c>
      <c r="M45" s="40">
        <f t="shared" si="7"/>
        <v>0</v>
      </c>
      <c r="N45" s="40">
        <f t="shared" si="7"/>
        <v>0</v>
      </c>
      <c r="O45" s="40">
        <f t="shared" si="7"/>
        <v>0</v>
      </c>
      <c r="P45" s="40">
        <f>P54</f>
        <v>160451006</v>
      </c>
      <c r="Q45" s="43"/>
      <c r="R45" s="16"/>
    </row>
    <row r="46" spans="1:18" s="51" customFormat="1" ht="15" customHeight="1" x14ac:dyDescent="0.3">
      <c r="A46" s="44"/>
      <c r="B46" s="45"/>
      <c r="C46" s="46"/>
      <c r="D46" s="47" t="s">
        <v>99</v>
      </c>
      <c r="E46" s="48">
        <f>F46</f>
        <v>88041200</v>
      </c>
      <c r="F46" s="49">
        <f>F63</f>
        <v>88041200</v>
      </c>
      <c r="G46" s="49">
        <f>G63</f>
        <v>72340231</v>
      </c>
      <c r="H46" s="49">
        <f>H63+H74+H85</f>
        <v>0</v>
      </c>
      <c r="I46" s="49"/>
      <c r="J46" s="48">
        <f>L46+O46</f>
        <v>0</v>
      </c>
      <c r="K46" s="49">
        <v>0</v>
      </c>
      <c r="L46" s="49">
        <f>SUM(L63+L69+L74)</f>
        <v>0</v>
      </c>
      <c r="M46" s="49">
        <f>SUM(M63+M69+M74)</f>
        <v>0</v>
      </c>
      <c r="N46" s="49">
        <f>SUM(N63+N69+N74)</f>
        <v>0</v>
      </c>
      <c r="O46" s="49">
        <v>0</v>
      </c>
      <c r="P46" s="50">
        <f t="shared" ref="P46:P53" si="8">E46+J46</f>
        <v>88041200</v>
      </c>
    </row>
    <row r="47" spans="1:18" s="23" customFormat="1" ht="27.6" hidden="1" x14ac:dyDescent="0.3">
      <c r="A47" s="28"/>
      <c r="B47" s="37"/>
      <c r="C47" s="29"/>
      <c r="D47" s="38" t="s">
        <v>100</v>
      </c>
      <c r="E47" s="21">
        <f>F47</f>
        <v>0</v>
      </c>
      <c r="F47" s="42">
        <f>F69</f>
        <v>0</v>
      </c>
      <c r="G47" s="42">
        <f>G69</f>
        <v>0</v>
      </c>
      <c r="H47" s="42"/>
      <c r="I47" s="42"/>
      <c r="J47" s="21">
        <f>L47+O47</f>
        <v>0</v>
      </c>
      <c r="K47" s="42">
        <f>K69</f>
        <v>0</v>
      </c>
      <c r="L47" s="42">
        <f>L69</f>
        <v>0</v>
      </c>
      <c r="M47" s="42">
        <f>M69</f>
        <v>0</v>
      </c>
      <c r="N47" s="42">
        <f>N69</f>
        <v>0</v>
      </c>
      <c r="O47" s="42">
        <f>K47</f>
        <v>0</v>
      </c>
      <c r="P47" s="15">
        <f t="shared" si="8"/>
        <v>0</v>
      </c>
    </row>
    <row r="48" spans="1:18" s="23" customFormat="1" ht="41.4" hidden="1" x14ac:dyDescent="0.3">
      <c r="A48" s="28"/>
      <c r="B48" s="37"/>
      <c r="C48" s="29"/>
      <c r="D48" s="38" t="s">
        <v>101</v>
      </c>
      <c r="E48" s="21">
        <f>E61</f>
        <v>0</v>
      </c>
      <c r="F48" s="42">
        <f>F61</f>
        <v>0</v>
      </c>
      <c r="G48" s="42"/>
      <c r="H48" s="42">
        <f>H61</f>
        <v>0</v>
      </c>
      <c r="I48" s="42"/>
      <c r="J48" s="21">
        <f>L48+O48</f>
        <v>0</v>
      </c>
      <c r="K48" s="42">
        <f>K70+K59+K61+K80</f>
        <v>0</v>
      </c>
      <c r="L48" s="42"/>
      <c r="M48" s="42"/>
      <c r="N48" s="42"/>
      <c r="O48" s="42">
        <f>K48</f>
        <v>0</v>
      </c>
      <c r="P48" s="15">
        <f>P61</f>
        <v>0</v>
      </c>
    </row>
    <row r="49" spans="1:17" s="23" customFormat="1" ht="27.6" hidden="1" x14ac:dyDescent="0.3">
      <c r="A49" s="28"/>
      <c r="B49" s="37"/>
      <c r="C49" s="37"/>
      <c r="D49" s="30" t="s">
        <v>102</v>
      </c>
      <c r="E49" s="21">
        <f>F49+I49</f>
        <v>0</v>
      </c>
      <c r="F49" s="42">
        <f>F70</f>
        <v>0</v>
      </c>
      <c r="G49" s="42"/>
      <c r="H49" s="42"/>
      <c r="I49" s="42"/>
      <c r="J49" s="21"/>
      <c r="K49" s="42"/>
      <c r="L49" s="42"/>
      <c r="M49" s="42"/>
      <c r="N49" s="42"/>
      <c r="O49" s="42"/>
      <c r="P49" s="15">
        <f t="shared" si="8"/>
        <v>0</v>
      </c>
    </row>
    <row r="50" spans="1:17" s="23" customFormat="1" ht="27.6" hidden="1" x14ac:dyDescent="0.3">
      <c r="A50" s="28"/>
      <c r="B50" s="37"/>
      <c r="C50" s="37"/>
      <c r="D50" s="30" t="s">
        <v>103</v>
      </c>
      <c r="E50" s="21">
        <f>F50</f>
        <v>1748230</v>
      </c>
      <c r="F50" s="42">
        <f>F90</f>
        <v>1748230</v>
      </c>
      <c r="G50" s="42">
        <f>G90</f>
        <v>1444818</v>
      </c>
      <c r="H50" s="42"/>
      <c r="I50" s="42"/>
      <c r="J50" s="21"/>
      <c r="K50" s="42"/>
      <c r="L50" s="42"/>
      <c r="M50" s="42"/>
      <c r="N50" s="42"/>
      <c r="O50" s="42"/>
      <c r="P50" s="15">
        <f t="shared" si="8"/>
        <v>1748230</v>
      </c>
    </row>
    <row r="51" spans="1:17" s="23" customFormat="1" ht="41.4" hidden="1" x14ac:dyDescent="0.3">
      <c r="A51" s="28"/>
      <c r="B51" s="37"/>
      <c r="C51" s="37"/>
      <c r="D51" s="30" t="s">
        <v>104</v>
      </c>
      <c r="E51" s="21">
        <f>E94</f>
        <v>0</v>
      </c>
      <c r="F51" s="21">
        <f t="shared" ref="F51:P51" si="9">F94</f>
        <v>0</v>
      </c>
      <c r="G51" s="21">
        <f t="shared" si="9"/>
        <v>0</v>
      </c>
      <c r="H51" s="21">
        <f t="shared" si="9"/>
        <v>0</v>
      </c>
      <c r="I51" s="21">
        <f t="shared" si="9"/>
        <v>0</v>
      </c>
      <c r="J51" s="21">
        <f t="shared" si="9"/>
        <v>0</v>
      </c>
      <c r="K51" s="21">
        <f t="shared" si="9"/>
        <v>0</v>
      </c>
      <c r="L51" s="21">
        <f t="shared" si="9"/>
        <v>0</v>
      </c>
      <c r="M51" s="21">
        <f t="shared" si="9"/>
        <v>0</v>
      </c>
      <c r="N51" s="21">
        <f t="shared" si="9"/>
        <v>0</v>
      </c>
      <c r="O51" s="21">
        <f t="shared" si="9"/>
        <v>0</v>
      </c>
      <c r="P51" s="21">
        <f t="shared" si="9"/>
        <v>0</v>
      </c>
    </row>
    <row r="52" spans="1:17" s="23" customFormat="1" ht="41.4" hidden="1" x14ac:dyDescent="0.3">
      <c r="A52" s="28"/>
      <c r="B52" s="37"/>
      <c r="C52" s="29"/>
      <c r="D52" s="38" t="s">
        <v>105</v>
      </c>
      <c r="E52" s="21">
        <f>E96</f>
        <v>0</v>
      </c>
      <c r="F52" s="21">
        <f>F96</f>
        <v>0</v>
      </c>
      <c r="G52" s="21">
        <f>G96</f>
        <v>0</v>
      </c>
      <c r="H52" s="21">
        <f>H76+H86</f>
        <v>0</v>
      </c>
      <c r="I52" s="21">
        <f>I76+I86</f>
        <v>0</v>
      </c>
      <c r="J52" s="21">
        <f>J96</f>
        <v>0</v>
      </c>
      <c r="K52" s="21">
        <f>K96</f>
        <v>0</v>
      </c>
      <c r="L52" s="21">
        <f>L76+L86+L57</f>
        <v>0</v>
      </c>
      <c r="M52" s="21">
        <f>M76+M86+M57</f>
        <v>0</v>
      </c>
      <c r="N52" s="21">
        <f>N76+N86+N57</f>
        <v>0</v>
      </c>
      <c r="O52" s="21">
        <f>K52</f>
        <v>0</v>
      </c>
      <c r="P52" s="15">
        <f t="shared" si="8"/>
        <v>0</v>
      </c>
    </row>
    <row r="53" spans="1:17" s="23" customFormat="1" ht="41.4" hidden="1" x14ac:dyDescent="0.3">
      <c r="A53" s="28"/>
      <c r="B53" s="37"/>
      <c r="C53" s="29"/>
      <c r="D53" s="38" t="s">
        <v>106</v>
      </c>
      <c r="E53" s="21">
        <f>E100</f>
        <v>0</v>
      </c>
      <c r="F53" s="21">
        <f t="shared" ref="F53:O53" si="10">F100</f>
        <v>0</v>
      </c>
      <c r="G53" s="21">
        <f t="shared" si="10"/>
        <v>0</v>
      </c>
      <c r="H53" s="21">
        <f t="shared" si="10"/>
        <v>0</v>
      </c>
      <c r="I53" s="21">
        <f t="shared" si="10"/>
        <v>0</v>
      </c>
      <c r="J53" s="21">
        <f t="shared" si="10"/>
        <v>0</v>
      </c>
      <c r="K53" s="21">
        <f t="shared" si="10"/>
        <v>0</v>
      </c>
      <c r="L53" s="21">
        <f t="shared" si="10"/>
        <v>0</v>
      </c>
      <c r="M53" s="21">
        <f t="shared" si="10"/>
        <v>0</v>
      </c>
      <c r="N53" s="21">
        <f t="shared" si="10"/>
        <v>0</v>
      </c>
      <c r="O53" s="21">
        <f t="shared" si="10"/>
        <v>0</v>
      </c>
      <c r="P53" s="15">
        <f t="shared" si="8"/>
        <v>0</v>
      </c>
    </row>
    <row r="54" spans="1:17" s="23" customFormat="1" ht="22.2" customHeight="1" x14ac:dyDescent="0.3">
      <c r="A54" s="24" t="s">
        <v>107</v>
      </c>
      <c r="B54" s="37"/>
      <c r="C54" s="19"/>
      <c r="D54" s="20" t="s">
        <v>98</v>
      </c>
      <c r="E54" s="41">
        <f>E55+E56+E60+E63+E73+E74+E79+E97+E84+E87+E89+E90+E95+E78+E98+E92+E93+E91+E101+E103+E104+E102+E99+E105+E106</f>
        <v>160097906</v>
      </c>
      <c r="F54" s="41">
        <f>F55+F56+F60+F63+F73+F74+F79+F97+F84+F87+F89+F90+F95+F78+F98+F92+F93+F91+F101+F103+F104+F102+F99+F105+F106</f>
        <v>159897906</v>
      </c>
      <c r="G54" s="41">
        <f t="shared" ref="G54:H54" si="11">G55+G56+G60+G63+G73+G74+G79+G97+G84+G87+G89+G90+G95+G78+G98+G92+G93+G91+G101+G103+G104+G102+G99+G105+G106</f>
        <v>118623538</v>
      </c>
      <c r="H54" s="91">
        <f t="shared" si="11"/>
        <v>982080</v>
      </c>
      <c r="I54" s="41">
        <f>I55+I56+I60+I63+I73+I74+I79+I97+I84+I87+I89+I90+I95+I78+I98+I92+I93+I91+I101+I103+I104+I102+I99+I105+I106</f>
        <v>200000</v>
      </c>
      <c r="J54" s="41">
        <f>J55+J56+J60+J63+J73+J74+J79+J97+J84+J87+J89+J90+J95+J78+J98+J92+J93+J91+J101+J103+J104+J102+J105+J99+J106</f>
        <v>353100</v>
      </c>
      <c r="K54" s="41">
        <f t="shared" ref="K54:N54" si="12">K55+K56+K60+K63+K73+K74+K79+K97+K84+K87+K89+K90+K95+K78+K98+K92+K93+K91+K101+K103+K104+K102+K105+K99+K106</f>
        <v>0</v>
      </c>
      <c r="L54" s="41">
        <f t="shared" si="12"/>
        <v>353100</v>
      </c>
      <c r="M54" s="41">
        <f t="shared" si="12"/>
        <v>0</v>
      </c>
      <c r="N54" s="41">
        <f t="shared" si="12"/>
        <v>0</v>
      </c>
      <c r="O54" s="41">
        <f>O55+O56+O60+O63+O73+O74+O79+O97+O84+O87+O89+O90+O95+O78+O98+O92+O93+O91+O101+O103+O104+O102+O105+O99+O106</f>
        <v>0</v>
      </c>
      <c r="P54" s="41">
        <f>P55+P56+P60+P63+P73+P74+P79+P97+P84+P87+P89+P90+P95+P78+P98+P92+P93+P91+P101+P103+P104+P102+P105+P99+P106</f>
        <v>160451006</v>
      </c>
    </row>
    <row r="55" spans="1:17" ht="27.6" x14ac:dyDescent="0.3">
      <c r="A55" s="24" t="s">
        <v>108</v>
      </c>
      <c r="B55" s="25" t="s">
        <v>28</v>
      </c>
      <c r="C55" s="25" t="s">
        <v>21</v>
      </c>
      <c r="D55" s="33" t="s">
        <v>109</v>
      </c>
      <c r="E55" s="27">
        <f>F55+I55</f>
        <v>7169585</v>
      </c>
      <c r="F55" s="31">
        <v>7169585</v>
      </c>
      <c r="G55" s="31">
        <v>5835230</v>
      </c>
      <c r="H55" s="31"/>
      <c r="I55" s="31"/>
      <c r="J55" s="27">
        <f t="shared" ref="J55:J94" si="13">L55+O55</f>
        <v>0</v>
      </c>
      <c r="K55" s="31"/>
      <c r="L55" s="31"/>
      <c r="M55" s="31"/>
      <c r="N55" s="31"/>
      <c r="O55" s="31">
        <f t="shared" ref="O55:O106" si="14">K55</f>
        <v>0</v>
      </c>
      <c r="P55" s="15">
        <f t="shared" ref="P55:P132" si="15">E55+J55</f>
        <v>7169585</v>
      </c>
    </row>
    <row r="56" spans="1:17" ht="24.75" customHeight="1" x14ac:dyDescent="0.3">
      <c r="A56" s="24" t="s">
        <v>110</v>
      </c>
      <c r="B56" s="36" t="s">
        <v>111</v>
      </c>
      <c r="C56" s="36" t="s">
        <v>112</v>
      </c>
      <c r="D56" s="26" t="s">
        <v>113</v>
      </c>
      <c r="E56" s="27">
        <f>F56</f>
        <v>21172565</v>
      </c>
      <c r="F56" s="31">
        <f>21100815+300000-228250</f>
        <v>21172565</v>
      </c>
      <c r="G56" s="31">
        <f>15837000+190000</f>
        <v>16027000</v>
      </c>
      <c r="H56" s="31">
        <f>440110-228250</f>
        <v>211860</v>
      </c>
      <c r="I56" s="31"/>
      <c r="J56" s="27">
        <f t="shared" si="13"/>
        <v>0</v>
      </c>
      <c r="K56" s="31"/>
      <c r="L56" s="31"/>
      <c r="M56" s="31"/>
      <c r="N56" s="31"/>
      <c r="O56" s="31">
        <f t="shared" si="14"/>
        <v>0</v>
      </c>
      <c r="P56" s="15">
        <f t="shared" si="15"/>
        <v>21172565</v>
      </c>
      <c r="Q56" s="102"/>
    </row>
    <row r="57" spans="1:17" ht="41.4" hidden="1" x14ac:dyDescent="0.3">
      <c r="A57" s="24"/>
      <c r="B57" s="36"/>
      <c r="C57" s="36"/>
      <c r="D57" s="38" t="s">
        <v>105</v>
      </c>
      <c r="E57" s="21">
        <f>F57+I57</f>
        <v>0</v>
      </c>
      <c r="F57" s="42"/>
      <c r="G57" s="42"/>
      <c r="H57" s="42"/>
      <c r="I57" s="31"/>
      <c r="J57" s="27">
        <f t="shared" si="13"/>
        <v>0</v>
      </c>
      <c r="K57" s="31"/>
      <c r="L57" s="31"/>
      <c r="M57" s="31"/>
      <c r="N57" s="31"/>
      <c r="O57" s="31">
        <f t="shared" si="14"/>
        <v>0</v>
      </c>
      <c r="P57" s="15">
        <f t="shared" si="15"/>
        <v>0</v>
      </c>
    </row>
    <row r="58" spans="1:17" ht="41.4" hidden="1" x14ac:dyDescent="0.3">
      <c r="A58" s="24"/>
      <c r="B58" s="36"/>
      <c r="C58" s="36"/>
      <c r="D58" s="30" t="s">
        <v>114</v>
      </c>
      <c r="E58" s="21">
        <f>F58+I58</f>
        <v>0</v>
      </c>
      <c r="F58" s="42"/>
      <c r="G58" s="42"/>
      <c r="H58" s="42"/>
      <c r="I58" s="31"/>
      <c r="J58" s="27">
        <f t="shared" si="13"/>
        <v>0</v>
      </c>
      <c r="K58" s="31"/>
      <c r="L58" s="31"/>
      <c r="M58" s="31"/>
      <c r="N58" s="31"/>
      <c r="O58" s="31">
        <f t="shared" si="14"/>
        <v>0</v>
      </c>
      <c r="P58" s="15">
        <f t="shared" si="15"/>
        <v>0</v>
      </c>
    </row>
    <row r="59" spans="1:17" s="23" customFormat="1" hidden="1" x14ac:dyDescent="0.3">
      <c r="A59" s="28"/>
      <c r="B59" s="37"/>
      <c r="C59" s="37"/>
      <c r="D59" s="30" t="s">
        <v>49</v>
      </c>
      <c r="E59" s="27">
        <f>F59+I59</f>
        <v>0</v>
      </c>
      <c r="F59" s="42"/>
      <c r="G59" s="42"/>
      <c r="H59" s="42"/>
      <c r="I59" s="42"/>
      <c r="J59" s="27">
        <f t="shared" si="13"/>
        <v>0</v>
      </c>
      <c r="K59" s="42"/>
      <c r="L59" s="42"/>
      <c r="M59" s="42"/>
      <c r="N59" s="42"/>
      <c r="O59" s="31">
        <f t="shared" si="14"/>
        <v>0</v>
      </c>
      <c r="P59" s="15">
        <f t="shared" si="15"/>
        <v>0</v>
      </c>
    </row>
    <row r="60" spans="1:17" ht="27.6" x14ac:dyDescent="0.3">
      <c r="A60" s="24" t="s">
        <v>115</v>
      </c>
      <c r="B60" s="36" t="s">
        <v>116</v>
      </c>
      <c r="C60" s="36" t="s">
        <v>117</v>
      </c>
      <c r="D60" s="26" t="s">
        <v>685</v>
      </c>
      <c r="E60" s="27">
        <f t="shared" ref="E60:E65" si="16">F60</f>
        <v>8397116</v>
      </c>
      <c r="F60" s="31">
        <f>8835686+80200-235300-283470</f>
        <v>8397116</v>
      </c>
      <c r="G60" s="31">
        <f>2400000-190000</f>
        <v>2210000</v>
      </c>
      <c r="H60" s="31">
        <f>704200-86700-283470</f>
        <v>334030</v>
      </c>
      <c r="I60" s="31"/>
      <c r="J60" s="103">
        <f>L60+O60</f>
        <v>0</v>
      </c>
      <c r="K60" s="27"/>
      <c r="L60" s="27"/>
      <c r="M60" s="27"/>
      <c r="N60" s="27"/>
      <c r="O60" s="31">
        <f t="shared" si="14"/>
        <v>0</v>
      </c>
      <c r="P60" s="15">
        <f t="shared" si="15"/>
        <v>8397116</v>
      </c>
    </row>
    <row r="61" spans="1:17" ht="41.4" hidden="1" x14ac:dyDescent="0.3">
      <c r="A61" s="24"/>
      <c r="B61" s="36"/>
      <c r="C61" s="36"/>
      <c r="D61" s="38" t="s">
        <v>101</v>
      </c>
      <c r="E61" s="21">
        <f t="shared" si="16"/>
        <v>0</v>
      </c>
      <c r="F61" s="42"/>
      <c r="G61" s="31"/>
      <c r="H61" s="31"/>
      <c r="I61" s="31"/>
      <c r="J61" s="21">
        <f t="shared" si="13"/>
        <v>0</v>
      </c>
      <c r="K61" s="42"/>
      <c r="L61" s="42"/>
      <c r="M61" s="42"/>
      <c r="N61" s="42"/>
      <c r="O61" s="31">
        <f t="shared" si="14"/>
        <v>0</v>
      </c>
      <c r="P61" s="15">
        <f t="shared" si="15"/>
        <v>0</v>
      </c>
    </row>
    <row r="62" spans="1:17" hidden="1" x14ac:dyDescent="0.3">
      <c r="A62" s="24"/>
      <c r="B62" s="36"/>
      <c r="C62" s="36"/>
      <c r="D62" s="38" t="s">
        <v>49</v>
      </c>
      <c r="E62" s="21">
        <f t="shared" si="16"/>
        <v>0</v>
      </c>
      <c r="F62" s="42"/>
      <c r="G62" s="31"/>
      <c r="H62" s="31"/>
      <c r="I62" s="31"/>
      <c r="J62" s="21">
        <f t="shared" si="13"/>
        <v>0</v>
      </c>
      <c r="K62" s="42"/>
      <c r="L62" s="42"/>
      <c r="M62" s="42"/>
      <c r="N62" s="42"/>
      <c r="O62" s="31">
        <f t="shared" si="14"/>
        <v>0</v>
      </c>
      <c r="P62" s="15">
        <f>E62+J62</f>
        <v>0</v>
      </c>
    </row>
    <row r="63" spans="1:17" ht="27.6" x14ac:dyDescent="0.3">
      <c r="A63" s="24" t="s">
        <v>118</v>
      </c>
      <c r="B63" s="36" t="s">
        <v>119</v>
      </c>
      <c r="C63" s="36" t="s">
        <v>117</v>
      </c>
      <c r="D63" s="26" t="s">
        <v>686</v>
      </c>
      <c r="E63" s="27">
        <f t="shared" si="16"/>
        <v>88041200</v>
      </c>
      <c r="F63" s="31">
        <v>88041200</v>
      </c>
      <c r="G63" s="31">
        <v>72340231</v>
      </c>
      <c r="H63" s="31"/>
      <c r="I63" s="31"/>
      <c r="J63" s="27">
        <f t="shared" si="13"/>
        <v>0</v>
      </c>
      <c r="K63" s="31"/>
      <c r="L63" s="31"/>
      <c r="M63" s="31"/>
      <c r="N63" s="31"/>
      <c r="O63" s="31">
        <f t="shared" si="14"/>
        <v>0</v>
      </c>
      <c r="P63" s="15">
        <f t="shared" si="15"/>
        <v>88041200</v>
      </c>
    </row>
    <row r="64" spans="1:17" s="58" customFormat="1" ht="32.25" customHeight="1" x14ac:dyDescent="0.3">
      <c r="A64" s="52"/>
      <c r="B64" s="53"/>
      <c r="C64" s="53"/>
      <c r="D64" s="54" t="s">
        <v>99</v>
      </c>
      <c r="E64" s="55">
        <f t="shared" si="16"/>
        <v>88041200</v>
      </c>
      <c r="F64" s="56">
        <f>F63-F65</f>
        <v>88041200</v>
      </c>
      <c r="G64" s="56">
        <f>G63-G65</f>
        <v>72340231</v>
      </c>
      <c r="H64" s="56"/>
      <c r="I64" s="56"/>
      <c r="J64" s="55">
        <f t="shared" si="13"/>
        <v>0</v>
      </c>
      <c r="K64" s="56"/>
      <c r="L64" s="56"/>
      <c r="M64" s="56"/>
      <c r="N64" s="56"/>
      <c r="O64" s="56">
        <f t="shared" si="14"/>
        <v>0</v>
      </c>
      <c r="P64" s="57">
        <f t="shared" si="15"/>
        <v>88041200</v>
      </c>
    </row>
    <row r="65" spans="1:16" s="58" customFormat="1" ht="32.25" hidden="1" customHeight="1" x14ac:dyDescent="0.3">
      <c r="A65" s="52"/>
      <c r="B65" s="53"/>
      <c r="C65" s="53"/>
      <c r="D65" s="54" t="s">
        <v>103</v>
      </c>
      <c r="E65" s="55">
        <f t="shared" si="16"/>
        <v>0</v>
      </c>
      <c r="F65" s="56"/>
      <c r="G65" s="56"/>
      <c r="H65" s="56"/>
      <c r="I65" s="56"/>
      <c r="J65" s="55">
        <f t="shared" si="13"/>
        <v>0</v>
      </c>
      <c r="K65" s="56"/>
      <c r="L65" s="56"/>
      <c r="M65" s="56"/>
      <c r="N65" s="56"/>
      <c r="O65" s="56"/>
      <c r="P65" s="57">
        <f t="shared" si="15"/>
        <v>0</v>
      </c>
    </row>
    <row r="66" spans="1:16" hidden="1" x14ac:dyDescent="0.3">
      <c r="A66" s="24">
        <v>1011030</v>
      </c>
      <c r="B66" s="36" t="s">
        <v>35</v>
      </c>
      <c r="C66" s="36" t="s">
        <v>117</v>
      </c>
      <c r="D66" s="26" t="s">
        <v>120</v>
      </c>
      <c r="E66" s="21">
        <f t="shared" ref="E66:E102" si="17">F66</f>
        <v>0</v>
      </c>
      <c r="F66" s="31"/>
      <c r="G66" s="31"/>
      <c r="H66" s="31"/>
      <c r="I66" s="31"/>
      <c r="J66" s="27">
        <f t="shared" si="13"/>
        <v>0</v>
      </c>
      <c r="K66" s="31"/>
      <c r="L66" s="31"/>
      <c r="M66" s="31"/>
      <c r="N66" s="31"/>
      <c r="O66" s="31">
        <f t="shared" si="14"/>
        <v>0</v>
      </c>
      <c r="P66" s="15">
        <f t="shared" si="15"/>
        <v>0</v>
      </c>
    </row>
    <row r="67" spans="1:16" s="23" customFormat="1" ht="32.4" hidden="1" customHeight="1" x14ac:dyDescent="0.3">
      <c r="A67" s="28"/>
      <c r="B67" s="37"/>
      <c r="C67" s="37"/>
      <c r="D67" s="30" t="s">
        <v>121</v>
      </c>
      <c r="E67" s="21">
        <f t="shared" si="17"/>
        <v>0</v>
      </c>
      <c r="F67" s="42"/>
      <c r="G67" s="42"/>
      <c r="H67" s="42"/>
      <c r="I67" s="42"/>
      <c r="J67" s="27">
        <f t="shared" si="13"/>
        <v>0</v>
      </c>
      <c r="K67" s="42"/>
      <c r="L67" s="42"/>
      <c r="M67" s="42"/>
      <c r="N67" s="42"/>
      <c r="O67" s="31">
        <f t="shared" si="14"/>
        <v>0</v>
      </c>
      <c r="P67" s="15">
        <f t="shared" si="15"/>
        <v>0</v>
      </c>
    </row>
    <row r="68" spans="1:16" ht="41.4" hidden="1" x14ac:dyDescent="0.3">
      <c r="A68" s="24"/>
      <c r="B68" s="36"/>
      <c r="C68" s="36"/>
      <c r="D68" s="30" t="s">
        <v>122</v>
      </c>
      <c r="E68" s="21">
        <f t="shared" si="17"/>
        <v>0</v>
      </c>
      <c r="F68" s="31"/>
      <c r="G68" s="31"/>
      <c r="H68" s="31"/>
      <c r="I68" s="31"/>
      <c r="J68" s="27">
        <f t="shared" si="13"/>
        <v>0</v>
      </c>
      <c r="K68" s="31"/>
      <c r="L68" s="31"/>
      <c r="M68" s="31"/>
      <c r="N68" s="31"/>
      <c r="O68" s="31">
        <f t="shared" si="14"/>
        <v>0</v>
      </c>
      <c r="P68" s="15">
        <f t="shared" si="15"/>
        <v>0</v>
      </c>
    </row>
    <row r="69" spans="1:16" ht="27.6" hidden="1" x14ac:dyDescent="0.3">
      <c r="A69" s="24"/>
      <c r="B69" s="36"/>
      <c r="C69" s="36"/>
      <c r="D69" s="30" t="s">
        <v>100</v>
      </c>
      <c r="E69" s="21">
        <f t="shared" si="17"/>
        <v>0</v>
      </c>
      <c r="F69" s="42"/>
      <c r="G69" s="42"/>
      <c r="H69" s="42"/>
      <c r="I69" s="42"/>
      <c r="J69" s="21">
        <f t="shared" si="13"/>
        <v>0</v>
      </c>
      <c r="K69" s="42"/>
      <c r="L69" s="42"/>
      <c r="M69" s="42"/>
      <c r="N69" s="42"/>
      <c r="O69" s="31">
        <f t="shared" si="14"/>
        <v>0</v>
      </c>
      <c r="P69" s="15">
        <f t="shared" si="15"/>
        <v>0</v>
      </c>
    </row>
    <row r="70" spans="1:16" ht="27.6" hidden="1" x14ac:dyDescent="0.3">
      <c r="A70" s="24"/>
      <c r="B70" s="36"/>
      <c r="C70" s="36"/>
      <c r="D70" s="30" t="s">
        <v>102</v>
      </c>
      <c r="E70" s="21">
        <f t="shared" si="17"/>
        <v>0</v>
      </c>
      <c r="F70" s="42"/>
      <c r="G70" s="42"/>
      <c r="H70" s="42"/>
      <c r="I70" s="42"/>
      <c r="J70" s="21">
        <f t="shared" si="13"/>
        <v>0</v>
      </c>
      <c r="K70" s="42"/>
      <c r="L70" s="42"/>
      <c r="M70" s="42"/>
      <c r="N70" s="42"/>
      <c r="O70" s="31">
        <f t="shared" si="14"/>
        <v>0</v>
      </c>
      <c r="P70" s="15">
        <f t="shared" si="15"/>
        <v>0</v>
      </c>
    </row>
    <row r="71" spans="1:16" s="23" customFormat="1" ht="32.4" hidden="1" customHeight="1" x14ac:dyDescent="0.3">
      <c r="A71" s="28"/>
      <c r="B71" s="37"/>
      <c r="C71" s="37"/>
      <c r="D71" s="38" t="s">
        <v>99</v>
      </c>
      <c r="E71" s="21">
        <f t="shared" si="17"/>
        <v>0</v>
      </c>
      <c r="F71" s="42"/>
      <c r="G71" s="42"/>
      <c r="H71" s="42"/>
      <c r="I71" s="42"/>
      <c r="J71" s="21"/>
      <c r="K71" s="42"/>
      <c r="L71" s="42"/>
      <c r="M71" s="42"/>
      <c r="N71" s="42"/>
      <c r="O71" s="31">
        <f t="shared" si="14"/>
        <v>0</v>
      </c>
      <c r="P71" s="22">
        <f t="shared" si="15"/>
        <v>0</v>
      </c>
    </row>
    <row r="72" spans="1:16" hidden="1" x14ac:dyDescent="0.3">
      <c r="A72" s="3"/>
      <c r="B72" s="3"/>
      <c r="E72" s="21">
        <f t="shared" si="17"/>
        <v>0</v>
      </c>
      <c r="F72" s="31"/>
      <c r="G72" s="31"/>
      <c r="H72" s="31"/>
      <c r="I72" s="31"/>
      <c r="J72" s="27">
        <f t="shared" si="13"/>
        <v>0</v>
      </c>
      <c r="K72" s="31"/>
      <c r="L72" s="31"/>
      <c r="M72" s="31"/>
      <c r="N72" s="31"/>
      <c r="O72" s="31">
        <f t="shared" si="14"/>
        <v>0</v>
      </c>
      <c r="P72" s="15">
        <f t="shared" si="15"/>
        <v>0</v>
      </c>
    </row>
    <row r="73" spans="1:16" ht="32.4" hidden="1" customHeight="1" x14ac:dyDescent="0.3">
      <c r="A73" s="24" t="s">
        <v>123</v>
      </c>
      <c r="B73" s="36" t="s">
        <v>124</v>
      </c>
      <c r="C73" s="36" t="s">
        <v>125</v>
      </c>
      <c r="D73" s="26" t="s">
        <v>126</v>
      </c>
      <c r="E73" s="27">
        <f t="shared" si="17"/>
        <v>0</v>
      </c>
      <c r="F73" s="31"/>
      <c r="G73" s="31"/>
      <c r="H73" s="31"/>
      <c r="I73" s="31"/>
      <c r="J73" s="27"/>
      <c r="K73" s="31"/>
      <c r="L73" s="31"/>
      <c r="M73" s="31"/>
      <c r="N73" s="31"/>
      <c r="O73" s="31">
        <f t="shared" si="14"/>
        <v>0</v>
      </c>
      <c r="P73" s="15">
        <f t="shared" si="15"/>
        <v>0</v>
      </c>
    </row>
    <row r="74" spans="1:16" s="65" customFormat="1" ht="47.4" hidden="1" customHeight="1" x14ac:dyDescent="0.3">
      <c r="A74" s="59" t="s">
        <v>127</v>
      </c>
      <c r="B74" s="60" t="s">
        <v>128</v>
      </c>
      <c r="C74" s="60" t="s">
        <v>125</v>
      </c>
      <c r="D74" s="61" t="s">
        <v>709</v>
      </c>
      <c r="E74" s="62">
        <f t="shared" si="17"/>
        <v>0</v>
      </c>
      <c r="F74" s="63"/>
      <c r="G74" s="63"/>
      <c r="H74" s="63"/>
      <c r="I74" s="63"/>
      <c r="J74" s="62">
        <f t="shared" si="13"/>
        <v>0</v>
      </c>
      <c r="K74" s="63"/>
      <c r="L74" s="63"/>
      <c r="M74" s="63"/>
      <c r="N74" s="63"/>
      <c r="O74" s="63">
        <f t="shared" si="14"/>
        <v>0</v>
      </c>
      <c r="P74" s="64">
        <f t="shared" si="15"/>
        <v>0</v>
      </c>
    </row>
    <row r="75" spans="1:16" s="65" customFormat="1" ht="32.4" hidden="1" customHeight="1" x14ac:dyDescent="0.3">
      <c r="A75" s="59"/>
      <c r="B75" s="60"/>
      <c r="C75" s="60"/>
      <c r="D75" s="66" t="s">
        <v>100</v>
      </c>
      <c r="E75" s="55">
        <f t="shared" si="17"/>
        <v>0</v>
      </c>
      <c r="F75" s="63"/>
      <c r="G75" s="63"/>
      <c r="H75" s="63"/>
      <c r="I75" s="63"/>
      <c r="J75" s="62">
        <f t="shared" si="13"/>
        <v>0</v>
      </c>
      <c r="K75" s="63"/>
      <c r="L75" s="63"/>
      <c r="M75" s="63"/>
      <c r="N75" s="63"/>
      <c r="O75" s="63">
        <f t="shared" si="14"/>
        <v>0</v>
      </c>
      <c r="P75" s="64">
        <f t="shared" si="15"/>
        <v>0</v>
      </c>
    </row>
    <row r="76" spans="1:16" s="58" customFormat="1" ht="47.4" hidden="1" customHeight="1" x14ac:dyDescent="0.3">
      <c r="A76" s="52"/>
      <c r="B76" s="53"/>
      <c r="C76" s="53"/>
      <c r="D76" s="67" t="s">
        <v>105</v>
      </c>
      <c r="E76" s="55">
        <f t="shared" si="17"/>
        <v>0</v>
      </c>
      <c r="F76" s="56">
        <f>F74</f>
        <v>0</v>
      </c>
      <c r="G76" s="56">
        <f>G74</f>
        <v>0</v>
      </c>
      <c r="H76" s="56"/>
      <c r="I76" s="56"/>
      <c r="J76" s="62">
        <f t="shared" si="13"/>
        <v>0</v>
      </c>
      <c r="K76" s="56"/>
      <c r="L76" s="56"/>
      <c r="M76" s="56"/>
      <c r="N76" s="56"/>
      <c r="O76" s="63">
        <f t="shared" si="14"/>
        <v>0</v>
      </c>
      <c r="P76" s="64">
        <f t="shared" si="15"/>
        <v>0</v>
      </c>
    </row>
    <row r="77" spans="1:16" s="23" customFormat="1" ht="32.4" hidden="1" customHeight="1" x14ac:dyDescent="0.3">
      <c r="A77" s="28"/>
      <c r="B77" s="37"/>
      <c r="C77" s="37"/>
      <c r="D77" s="30" t="s">
        <v>99</v>
      </c>
      <c r="E77" s="21">
        <f t="shared" si="17"/>
        <v>0</v>
      </c>
      <c r="F77" s="21"/>
      <c r="G77" s="21"/>
      <c r="H77" s="42"/>
      <c r="I77" s="42"/>
      <c r="J77" s="27">
        <f t="shared" si="13"/>
        <v>0</v>
      </c>
      <c r="K77" s="42"/>
      <c r="L77" s="42"/>
      <c r="M77" s="42"/>
      <c r="N77" s="42"/>
      <c r="O77" s="31">
        <f t="shared" si="14"/>
        <v>0</v>
      </c>
      <c r="P77" s="22">
        <f t="shared" si="15"/>
        <v>0</v>
      </c>
    </row>
    <row r="78" spans="1:16" s="23" customFormat="1" ht="82.8" hidden="1" x14ac:dyDescent="0.3">
      <c r="A78" s="28" t="s">
        <v>694</v>
      </c>
      <c r="B78" s="37" t="s">
        <v>695</v>
      </c>
      <c r="C78" s="37" t="s">
        <v>117</v>
      </c>
      <c r="D78" s="68" t="s">
        <v>696</v>
      </c>
      <c r="E78" s="27">
        <f t="shared" si="17"/>
        <v>0</v>
      </c>
      <c r="F78" s="27"/>
      <c r="G78" s="21"/>
      <c r="H78" s="42"/>
      <c r="I78" s="42"/>
      <c r="J78" s="27">
        <f t="shared" si="13"/>
        <v>0</v>
      </c>
      <c r="K78" s="31"/>
      <c r="L78" s="42"/>
      <c r="M78" s="42"/>
      <c r="N78" s="42"/>
      <c r="O78" s="31">
        <f t="shared" si="14"/>
        <v>0</v>
      </c>
      <c r="P78" s="22">
        <f t="shared" si="15"/>
        <v>0</v>
      </c>
    </row>
    <row r="79" spans="1:16" ht="27.6" x14ac:dyDescent="0.3">
      <c r="A79" s="24" t="s">
        <v>130</v>
      </c>
      <c r="B79" s="36" t="s">
        <v>131</v>
      </c>
      <c r="C79" s="36" t="s">
        <v>132</v>
      </c>
      <c r="D79" s="26" t="s">
        <v>133</v>
      </c>
      <c r="E79" s="27">
        <f t="shared" si="17"/>
        <v>3932233</v>
      </c>
      <c r="F79" s="31">
        <f>3462000+59760+410473</f>
        <v>3932233</v>
      </c>
      <c r="G79" s="31">
        <f>2834400+332000</f>
        <v>3166400</v>
      </c>
      <c r="H79" s="31"/>
      <c r="I79" s="31"/>
      <c r="J79" s="27">
        <f>L79+O79</f>
        <v>0</v>
      </c>
      <c r="K79" s="31"/>
      <c r="L79" s="31"/>
      <c r="M79" s="31"/>
      <c r="N79" s="31"/>
      <c r="O79" s="31">
        <f t="shared" si="14"/>
        <v>0</v>
      </c>
      <c r="P79" s="15">
        <f>E79+J79</f>
        <v>3932233</v>
      </c>
    </row>
    <row r="80" spans="1:16" s="23" customFormat="1" ht="32.4" hidden="1" customHeight="1" x14ac:dyDescent="0.3">
      <c r="A80" s="28"/>
      <c r="B80" s="37"/>
      <c r="C80" s="37"/>
      <c r="D80" s="30" t="s">
        <v>49</v>
      </c>
      <c r="E80" s="21">
        <f t="shared" si="17"/>
        <v>0</v>
      </c>
      <c r="F80" s="42"/>
      <c r="G80" s="42"/>
      <c r="H80" s="42"/>
      <c r="I80" s="42"/>
      <c r="J80" s="27">
        <f>L80+O80</f>
        <v>0</v>
      </c>
      <c r="K80" s="42"/>
      <c r="L80" s="42"/>
      <c r="M80" s="42"/>
      <c r="N80" s="42"/>
      <c r="O80" s="31">
        <f t="shared" si="14"/>
        <v>0</v>
      </c>
      <c r="P80" s="22">
        <f>E80+J80</f>
        <v>0</v>
      </c>
    </row>
    <row r="81" spans="1:16" hidden="1" x14ac:dyDescent="0.3">
      <c r="A81" s="24">
        <v>1011190</v>
      </c>
      <c r="B81" s="36" t="s">
        <v>138</v>
      </c>
      <c r="C81" s="36" t="s">
        <v>136</v>
      </c>
      <c r="D81" s="26" t="s">
        <v>139</v>
      </c>
      <c r="E81" s="27">
        <f t="shared" si="17"/>
        <v>0</v>
      </c>
      <c r="F81" s="31"/>
      <c r="G81" s="31"/>
      <c r="H81" s="31"/>
      <c r="I81" s="31"/>
      <c r="J81" s="27">
        <f t="shared" si="13"/>
        <v>0</v>
      </c>
      <c r="K81" s="31"/>
      <c r="L81" s="31"/>
      <c r="M81" s="31"/>
      <c r="N81" s="31"/>
      <c r="O81" s="31">
        <f t="shared" si="14"/>
        <v>0</v>
      </c>
      <c r="P81" s="15">
        <f t="shared" si="15"/>
        <v>0</v>
      </c>
    </row>
    <row r="82" spans="1:16" hidden="1" x14ac:dyDescent="0.3">
      <c r="A82" s="24">
        <v>1011200</v>
      </c>
      <c r="B82" s="36" t="s">
        <v>140</v>
      </c>
      <c r="C82" s="36" t="s">
        <v>136</v>
      </c>
      <c r="D82" s="26" t="s">
        <v>141</v>
      </c>
      <c r="E82" s="27">
        <f t="shared" si="17"/>
        <v>0</v>
      </c>
      <c r="F82" s="31"/>
      <c r="G82" s="31"/>
      <c r="H82" s="31"/>
      <c r="I82" s="31"/>
      <c r="J82" s="27">
        <f t="shared" si="13"/>
        <v>0</v>
      </c>
      <c r="K82" s="31"/>
      <c r="L82" s="31"/>
      <c r="M82" s="31"/>
      <c r="N82" s="31"/>
      <c r="O82" s="31">
        <f t="shared" si="14"/>
        <v>0</v>
      </c>
      <c r="P82" s="15">
        <f t="shared" si="15"/>
        <v>0</v>
      </c>
    </row>
    <row r="83" spans="1:16" hidden="1" x14ac:dyDescent="0.3">
      <c r="A83" s="24" t="s">
        <v>134</v>
      </c>
      <c r="B83" s="36" t="s">
        <v>135</v>
      </c>
      <c r="C83" s="36"/>
      <c r="D83" s="69" t="s">
        <v>142</v>
      </c>
      <c r="E83" s="27">
        <f t="shared" si="17"/>
        <v>0</v>
      </c>
      <c r="F83" s="31"/>
      <c r="G83" s="31"/>
      <c r="H83" s="31"/>
      <c r="I83" s="31"/>
      <c r="J83" s="27">
        <f t="shared" si="13"/>
        <v>0</v>
      </c>
      <c r="K83" s="31"/>
      <c r="L83" s="31"/>
      <c r="M83" s="31"/>
      <c r="N83" s="31"/>
      <c r="O83" s="31">
        <f t="shared" si="14"/>
        <v>0</v>
      </c>
      <c r="P83" s="15">
        <f t="shared" si="15"/>
        <v>0</v>
      </c>
    </row>
    <row r="84" spans="1:16" ht="22.95" customHeight="1" x14ac:dyDescent="0.3">
      <c r="A84" s="24" t="s">
        <v>143</v>
      </c>
      <c r="B84" s="36" t="s">
        <v>144</v>
      </c>
      <c r="C84" s="36" t="s">
        <v>136</v>
      </c>
      <c r="D84" s="69" t="s">
        <v>145</v>
      </c>
      <c r="E84" s="27">
        <f>F84+I84</f>
        <v>14873330</v>
      </c>
      <c r="F84" s="31">
        <f>15148790-139960-335500</f>
        <v>14673330</v>
      </c>
      <c r="G84" s="31">
        <f>9256600-275000</f>
        <v>8981600</v>
      </c>
      <c r="H84" s="31">
        <v>436190</v>
      </c>
      <c r="I84" s="31">
        <v>200000</v>
      </c>
      <c r="J84" s="27">
        <f t="shared" si="13"/>
        <v>0</v>
      </c>
      <c r="K84" s="31"/>
      <c r="L84" s="31"/>
      <c r="M84" s="31"/>
      <c r="N84" s="31"/>
      <c r="O84" s="31">
        <f t="shared" si="14"/>
        <v>0</v>
      </c>
      <c r="P84" s="15">
        <f t="shared" si="15"/>
        <v>14873330</v>
      </c>
    </row>
    <row r="85" spans="1:16" hidden="1" x14ac:dyDescent="0.3">
      <c r="A85" s="24"/>
      <c r="B85" s="36"/>
      <c r="C85" s="36"/>
      <c r="D85" s="69" t="s">
        <v>146</v>
      </c>
      <c r="E85" s="27">
        <f t="shared" si="17"/>
        <v>0</v>
      </c>
      <c r="F85" s="31"/>
      <c r="G85" s="31"/>
      <c r="H85" s="31"/>
      <c r="I85" s="31"/>
      <c r="J85" s="27"/>
      <c r="K85" s="31"/>
      <c r="L85" s="31"/>
      <c r="M85" s="31"/>
      <c r="N85" s="31"/>
      <c r="O85" s="31">
        <f t="shared" si="14"/>
        <v>0</v>
      </c>
      <c r="P85" s="15"/>
    </row>
    <row r="86" spans="1:16" ht="41.4" hidden="1" x14ac:dyDescent="0.3">
      <c r="A86" s="24"/>
      <c r="B86" s="36"/>
      <c r="C86" s="36"/>
      <c r="D86" s="69" t="s">
        <v>105</v>
      </c>
      <c r="E86" s="27">
        <f t="shared" si="17"/>
        <v>0</v>
      </c>
      <c r="F86" s="31"/>
      <c r="G86" s="31"/>
      <c r="H86" s="31"/>
      <c r="I86" s="31"/>
      <c r="J86" s="27">
        <f t="shared" si="13"/>
        <v>0</v>
      </c>
      <c r="K86" s="31"/>
      <c r="L86" s="31"/>
      <c r="M86" s="31"/>
      <c r="N86" s="31"/>
      <c r="O86" s="31">
        <f t="shared" si="14"/>
        <v>0</v>
      </c>
      <c r="P86" s="15">
        <f t="shared" si="15"/>
        <v>0</v>
      </c>
    </row>
    <row r="87" spans="1:16" ht="22.5" customHeight="1" x14ac:dyDescent="0.3">
      <c r="A87" s="24" t="s">
        <v>147</v>
      </c>
      <c r="B87" s="36" t="s">
        <v>148</v>
      </c>
      <c r="C87" s="36" t="s">
        <v>136</v>
      </c>
      <c r="D87" s="69" t="s">
        <v>149</v>
      </c>
      <c r="E87" s="27">
        <f t="shared" si="17"/>
        <v>2971720</v>
      </c>
      <c r="F87" s="31">
        <f>2460000+511720</f>
        <v>2971720</v>
      </c>
      <c r="G87" s="31"/>
      <c r="H87" s="31"/>
      <c r="I87" s="31"/>
      <c r="J87" s="27">
        <f t="shared" si="13"/>
        <v>0</v>
      </c>
      <c r="K87" s="31"/>
      <c r="L87" s="31"/>
      <c r="M87" s="31"/>
      <c r="N87" s="31"/>
      <c r="O87" s="31">
        <f t="shared" si="14"/>
        <v>0</v>
      </c>
      <c r="P87" s="15">
        <f t="shared" si="15"/>
        <v>2971720</v>
      </c>
    </row>
    <row r="88" spans="1:16" hidden="1" x14ac:dyDescent="0.3">
      <c r="E88" s="27">
        <f t="shared" si="17"/>
        <v>0</v>
      </c>
      <c r="F88" s="31"/>
      <c r="G88" s="31"/>
      <c r="H88" s="31"/>
      <c r="I88" s="31"/>
      <c r="J88" s="27">
        <f t="shared" si="13"/>
        <v>0</v>
      </c>
      <c r="K88" s="31"/>
      <c r="L88" s="31"/>
      <c r="M88" s="31"/>
      <c r="N88" s="31"/>
      <c r="O88" s="31">
        <f t="shared" si="14"/>
        <v>0</v>
      </c>
      <c r="P88" s="15">
        <f t="shared" si="15"/>
        <v>0</v>
      </c>
    </row>
    <row r="89" spans="1:16" ht="30" customHeight="1" x14ac:dyDescent="0.3">
      <c r="A89" s="24" t="s">
        <v>150</v>
      </c>
      <c r="B89" s="36" t="s">
        <v>151</v>
      </c>
      <c r="C89" s="36" t="s">
        <v>136</v>
      </c>
      <c r="D89" s="33" t="s">
        <v>152</v>
      </c>
      <c r="E89" s="27">
        <f t="shared" si="17"/>
        <v>43027</v>
      </c>
      <c r="F89" s="27">
        <f>43700+226-899</f>
        <v>43027</v>
      </c>
      <c r="G89" s="27">
        <f>35000-899</f>
        <v>34101</v>
      </c>
      <c r="H89" s="31"/>
      <c r="I89" s="31"/>
      <c r="J89" s="27"/>
      <c r="K89" s="31"/>
      <c r="L89" s="31"/>
      <c r="M89" s="31"/>
      <c r="N89" s="31"/>
      <c r="O89" s="31">
        <f t="shared" si="14"/>
        <v>0</v>
      </c>
      <c r="P89" s="15">
        <f t="shared" si="15"/>
        <v>43027</v>
      </c>
    </row>
    <row r="90" spans="1:16" s="23" customFormat="1" ht="32.4" customHeight="1" x14ac:dyDescent="0.3">
      <c r="A90" s="24" t="s">
        <v>153</v>
      </c>
      <c r="B90" s="36" t="s">
        <v>154</v>
      </c>
      <c r="C90" s="37" t="s">
        <v>136</v>
      </c>
      <c r="D90" s="33" t="s">
        <v>155</v>
      </c>
      <c r="E90" s="27">
        <f t="shared" si="17"/>
        <v>1748230</v>
      </c>
      <c r="F90" s="31">
        <v>1748230</v>
      </c>
      <c r="G90" s="31">
        <v>1444818</v>
      </c>
      <c r="H90" s="42"/>
      <c r="I90" s="42"/>
      <c r="J90" s="27">
        <f t="shared" si="13"/>
        <v>0</v>
      </c>
      <c r="K90" s="42"/>
      <c r="L90" s="42"/>
      <c r="M90" s="42"/>
      <c r="N90" s="42"/>
      <c r="O90" s="31">
        <f t="shared" si="14"/>
        <v>0</v>
      </c>
      <c r="P90" s="15">
        <f t="shared" si="15"/>
        <v>1748230</v>
      </c>
    </row>
    <row r="91" spans="1:16" s="23" customFormat="1" ht="55.2" hidden="1" x14ac:dyDescent="0.3">
      <c r="A91" s="28" t="s">
        <v>156</v>
      </c>
      <c r="B91" s="37" t="s">
        <v>157</v>
      </c>
      <c r="C91" s="37" t="s">
        <v>136</v>
      </c>
      <c r="D91" s="33" t="s">
        <v>158</v>
      </c>
      <c r="E91" s="27">
        <f t="shared" si="17"/>
        <v>0</v>
      </c>
      <c r="F91" s="42"/>
      <c r="G91" s="42"/>
      <c r="H91" s="42"/>
      <c r="I91" s="42"/>
      <c r="J91" s="27">
        <f>L91+O91</f>
        <v>0</v>
      </c>
      <c r="K91" s="42"/>
      <c r="L91" s="42"/>
      <c r="M91" s="42"/>
      <c r="N91" s="42"/>
      <c r="O91" s="31">
        <f t="shared" si="14"/>
        <v>0</v>
      </c>
      <c r="P91" s="15">
        <f t="shared" si="15"/>
        <v>0</v>
      </c>
    </row>
    <row r="92" spans="1:16" ht="41.4" hidden="1" x14ac:dyDescent="0.3">
      <c r="A92" s="24" t="s">
        <v>159</v>
      </c>
      <c r="B92" s="36" t="s">
        <v>160</v>
      </c>
      <c r="C92" s="36" t="s">
        <v>136</v>
      </c>
      <c r="D92" s="26" t="s">
        <v>161</v>
      </c>
      <c r="E92" s="27">
        <f t="shared" si="17"/>
        <v>0</v>
      </c>
      <c r="F92" s="31"/>
      <c r="G92" s="31"/>
      <c r="H92" s="31"/>
      <c r="I92" s="31"/>
      <c r="J92" s="27">
        <f t="shared" si="13"/>
        <v>0</v>
      </c>
      <c r="K92" s="31"/>
      <c r="L92" s="31"/>
      <c r="M92" s="31"/>
      <c r="N92" s="31"/>
      <c r="O92" s="31">
        <f t="shared" si="14"/>
        <v>0</v>
      </c>
      <c r="P92" s="15">
        <f t="shared" si="15"/>
        <v>0</v>
      </c>
    </row>
    <row r="93" spans="1:16" ht="41.4" hidden="1" x14ac:dyDescent="0.3">
      <c r="A93" s="24" t="s">
        <v>162</v>
      </c>
      <c r="B93" s="36" t="s">
        <v>163</v>
      </c>
      <c r="C93" s="36" t="s">
        <v>136</v>
      </c>
      <c r="D93" s="26" t="s">
        <v>164</v>
      </c>
      <c r="E93" s="27">
        <f t="shared" si="17"/>
        <v>0</v>
      </c>
      <c r="F93" s="31"/>
      <c r="G93" s="31"/>
      <c r="H93" s="31"/>
      <c r="I93" s="31"/>
      <c r="J93" s="27">
        <f t="shared" si="13"/>
        <v>0</v>
      </c>
      <c r="K93" s="31"/>
      <c r="L93" s="31"/>
      <c r="M93" s="31"/>
      <c r="N93" s="31"/>
      <c r="O93" s="31">
        <f t="shared" si="14"/>
        <v>0</v>
      </c>
      <c r="P93" s="15">
        <f t="shared" si="15"/>
        <v>0</v>
      </c>
    </row>
    <row r="94" spans="1:16" s="23" customFormat="1" ht="41.4" hidden="1" x14ac:dyDescent="0.3">
      <c r="A94" s="28"/>
      <c r="B94" s="37"/>
      <c r="C94" s="37"/>
      <c r="D94" s="38" t="s">
        <v>165</v>
      </c>
      <c r="E94" s="27">
        <f t="shared" si="17"/>
        <v>0</v>
      </c>
      <c r="F94" s="42"/>
      <c r="G94" s="42"/>
      <c r="H94" s="42"/>
      <c r="I94" s="42"/>
      <c r="J94" s="27">
        <f t="shared" si="13"/>
        <v>0</v>
      </c>
      <c r="K94" s="42"/>
      <c r="L94" s="42"/>
      <c r="M94" s="42"/>
      <c r="N94" s="42"/>
      <c r="O94" s="31">
        <f t="shared" si="14"/>
        <v>0</v>
      </c>
      <c r="P94" s="15">
        <f t="shared" si="15"/>
        <v>0</v>
      </c>
    </row>
    <row r="95" spans="1:16" ht="41.4" hidden="1" x14ac:dyDescent="0.3">
      <c r="A95" s="24" t="s">
        <v>166</v>
      </c>
      <c r="B95" s="36" t="s">
        <v>140</v>
      </c>
      <c r="C95" s="25" t="s">
        <v>136</v>
      </c>
      <c r="D95" s="34" t="s">
        <v>167</v>
      </c>
      <c r="E95" s="27">
        <f t="shared" si="17"/>
        <v>0</v>
      </c>
      <c r="F95" s="31"/>
      <c r="G95" s="31"/>
      <c r="H95" s="31"/>
      <c r="I95" s="31"/>
      <c r="J95" s="27">
        <f>K95</f>
        <v>0</v>
      </c>
      <c r="K95" s="31"/>
      <c r="L95" s="31"/>
      <c r="M95" s="31"/>
      <c r="N95" s="31"/>
      <c r="O95" s="31">
        <f t="shared" si="14"/>
        <v>0</v>
      </c>
      <c r="P95" s="15">
        <f t="shared" ref="P95:P107" si="18">E95+J95</f>
        <v>0</v>
      </c>
    </row>
    <row r="96" spans="1:16" s="23" customFormat="1" ht="41.4" hidden="1" x14ac:dyDescent="0.3">
      <c r="A96" s="28"/>
      <c r="B96" s="37"/>
      <c r="C96" s="29"/>
      <c r="D96" s="38" t="s">
        <v>105</v>
      </c>
      <c r="E96" s="21">
        <f t="shared" si="17"/>
        <v>0</v>
      </c>
      <c r="F96" s="31"/>
      <c r="G96" s="31"/>
      <c r="H96" s="42"/>
      <c r="I96" s="42"/>
      <c r="J96" s="27">
        <f>K96</f>
        <v>0</v>
      </c>
      <c r="K96" s="42"/>
      <c r="L96" s="42"/>
      <c r="M96" s="42"/>
      <c r="N96" s="42"/>
      <c r="O96" s="31">
        <f t="shared" si="14"/>
        <v>0</v>
      </c>
      <c r="P96" s="15">
        <f t="shared" si="18"/>
        <v>0</v>
      </c>
    </row>
    <row r="97" spans="1:18" ht="30.75" customHeight="1" x14ac:dyDescent="0.3">
      <c r="A97" s="24" t="s">
        <v>134</v>
      </c>
      <c r="B97" s="36" t="s">
        <v>135</v>
      </c>
      <c r="C97" s="36" t="s">
        <v>136</v>
      </c>
      <c r="D97" s="26" t="s">
        <v>137</v>
      </c>
      <c r="E97" s="27">
        <f>F97</f>
        <v>1687800</v>
      </c>
      <c r="F97" s="31">
        <f>1826800-139000</f>
        <v>1687800</v>
      </c>
      <c r="G97" s="31">
        <f>1494100-120000</f>
        <v>1374100</v>
      </c>
      <c r="H97" s="31"/>
      <c r="I97" s="31"/>
      <c r="J97" s="27">
        <f>L97+O97</f>
        <v>0</v>
      </c>
      <c r="K97" s="31"/>
      <c r="L97" s="31"/>
      <c r="M97" s="31"/>
      <c r="N97" s="31"/>
      <c r="O97" s="31">
        <f>K97</f>
        <v>0</v>
      </c>
      <c r="P97" s="15">
        <f t="shared" si="18"/>
        <v>1687800</v>
      </c>
    </row>
    <row r="98" spans="1:18" ht="61.5" customHeight="1" x14ac:dyDescent="0.3">
      <c r="A98" s="24" t="s">
        <v>166</v>
      </c>
      <c r="B98" s="36" t="s">
        <v>140</v>
      </c>
      <c r="C98" s="25" t="s">
        <v>136</v>
      </c>
      <c r="D98" s="70" t="s">
        <v>713</v>
      </c>
      <c r="E98" s="27">
        <f t="shared" si="17"/>
        <v>135200</v>
      </c>
      <c r="F98" s="27">
        <v>135200</v>
      </c>
      <c r="G98" s="27">
        <v>110820</v>
      </c>
      <c r="H98" s="31"/>
      <c r="I98" s="31"/>
      <c r="J98" s="27">
        <f>L98+O98</f>
        <v>0</v>
      </c>
      <c r="K98" s="31"/>
      <c r="L98" s="31"/>
      <c r="M98" s="31"/>
      <c r="N98" s="31"/>
      <c r="O98" s="31">
        <f t="shared" si="14"/>
        <v>0</v>
      </c>
      <c r="P98" s="15">
        <f t="shared" si="18"/>
        <v>135200</v>
      </c>
    </row>
    <row r="99" spans="1:18" ht="1.5" hidden="1" customHeight="1" x14ac:dyDescent="0.3">
      <c r="A99" s="24"/>
      <c r="B99" s="36" t="s">
        <v>730</v>
      </c>
      <c r="C99" s="25" t="s">
        <v>136</v>
      </c>
      <c r="D99" s="70" t="s">
        <v>731</v>
      </c>
      <c r="E99" s="27">
        <f t="shared" si="17"/>
        <v>0</v>
      </c>
      <c r="F99" s="27"/>
      <c r="G99" s="27"/>
      <c r="H99" s="31"/>
      <c r="I99" s="31"/>
      <c r="J99" s="27">
        <f t="shared" ref="J99:J100" si="19">L99+O99</f>
        <v>0</v>
      </c>
      <c r="K99" s="31"/>
      <c r="L99" s="31"/>
      <c r="M99" s="31"/>
      <c r="N99" s="31"/>
      <c r="O99" s="31"/>
      <c r="P99" s="15">
        <f t="shared" si="18"/>
        <v>0</v>
      </c>
    </row>
    <row r="100" spans="1:18" s="23" customFormat="1" ht="2.25" hidden="1" customHeight="1" x14ac:dyDescent="0.3">
      <c r="A100" s="28"/>
      <c r="B100" s="37"/>
      <c r="C100" s="25" t="s">
        <v>136</v>
      </c>
      <c r="D100" s="67" t="s">
        <v>106</v>
      </c>
      <c r="E100" s="27">
        <f t="shared" si="17"/>
        <v>0</v>
      </c>
      <c r="F100" s="21"/>
      <c r="G100" s="21"/>
      <c r="H100" s="42"/>
      <c r="I100" s="42"/>
      <c r="J100" s="27">
        <f t="shared" si="19"/>
        <v>0</v>
      </c>
      <c r="K100" s="42"/>
      <c r="L100" s="42"/>
      <c r="M100" s="42"/>
      <c r="N100" s="42"/>
      <c r="O100" s="31">
        <f t="shared" si="14"/>
        <v>0</v>
      </c>
      <c r="P100" s="15">
        <f t="shared" si="18"/>
        <v>0</v>
      </c>
    </row>
    <row r="101" spans="1:18" s="23" customFormat="1" ht="27.6" x14ac:dyDescent="0.3">
      <c r="A101" s="24" t="s">
        <v>714</v>
      </c>
      <c r="B101" s="36" t="s">
        <v>716</v>
      </c>
      <c r="C101" s="25" t="s">
        <v>136</v>
      </c>
      <c r="D101" s="69" t="s">
        <v>715</v>
      </c>
      <c r="E101" s="27">
        <f t="shared" si="17"/>
        <v>8638500</v>
      </c>
      <c r="F101" s="21">
        <v>8638500</v>
      </c>
      <c r="G101" s="21">
        <v>7099238</v>
      </c>
      <c r="H101" s="42"/>
      <c r="I101" s="42"/>
      <c r="J101" s="27">
        <f>K101</f>
        <v>0</v>
      </c>
      <c r="K101" s="42"/>
      <c r="L101" s="42"/>
      <c r="M101" s="42"/>
      <c r="N101" s="42"/>
      <c r="O101" s="31">
        <f t="shared" si="14"/>
        <v>0</v>
      </c>
      <c r="P101" s="15">
        <f t="shared" si="18"/>
        <v>8638500</v>
      </c>
    </row>
    <row r="102" spans="1:18" s="23" customFormat="1" ht="55.2" hidden="1" x14ac:dyDescent="0.3">
      <c r="A102" s="24" t="s">
        <v>723</v>
      </c>
      <c r="B102" s="36" t="s">
        <v>724</v>
      </c>
      <c r="C102" s="25" t="s">
        <v>136</v>
      </c>
      <c r="D102" s="69" t="s">
        <v>725</v>
      </c>
      <c r="E102" s="27">
        <f t="shared" si="17"/>
        <v>0</v>
      </c>
      <c r="F102" s="21"/>
      <c r="G102" s="21"/>
      <c r="H102" s="42"/>
      <c r="I102" s="42"/>
      <c r="J102" s="27">
        <f>K102</f>
        <v>0</v>
      </c>
      <c r="K102" s="42"/>
      <c r="L102" s="42"/>
      <c r="M102" s="42"/>
      <c r="N102" s="42"/>
      <c r="O102" s="31">
        <f t="shared" si="14"/>
        <v>0</v>
      </c>
      <c r="P102" s="15">
        <f t="shared" si="18"/>
        <v>0</v>
      </c>
    </row>
    <row r="103" spans="1:18" s="23" customFormat="1" ht="55.2" hidden="1" x14ac:dyDescent="0.3">
      <c r="A103" s="24" t="s">
        <v>717</v>
      </c>
      <c r="B103" s="36" t="s">
        <v>718</v>
      </c>
      <c r="C103" s="25" t="s">
        <v>136</v>
      </c>
      <c r="D103" s="69" t="s">
        <v>719</v>
      </c>
      <c r="E103" s="27">
        <f>F103</f>
        <v>0</v>
      </c>
      <c r="F103" s="27"/>
      <c r="G103" s="27"/>
      <c r="H103" s="31"/>
      <c r="I103" s="31"/>
      <c r="J103" s="27">
        <f>K103</f>
        <v>0</v>
      </c>
      <c r="K103" s="31"/>
      <c r="L103" s="31"/>
      <c r="M103" s="31"/>
      <c r="N103" s="31"/>
      <c r="O103" s="31">
        <f t="shared" si="14"/>
        <v>0</v>
      </c>
      <c r="P103" s="15">
        <f t="shared" si="18"/>
        <v>0</v>
      </c>
    </row>
    <row r="104" spans="1:18" s="23" customFormat="1" ht="41.4" hidden="1" x14ac:dyDescent="0.3">
      <c r="A104" s="24" t="s">
        <v>722</v>
      </c>
      <c r="B104" s="36" t="s">
        <v>721</v>
      </c>
      <c r="C104" s="25" t="s">
        <v>136</v>
      </c>
      <c r="D104" s="69" t="s">
        <v>720</v>
      </c>
      <c r="E104" s="27">
        <f>F104</f>
        <v>0</v>
      </c>
      <c r="F104" s="27"/>
      <c r="G104" s="27"/>
      <c r="H104" s="31"/>
      <c r="I104" s="31"/>
      <c r="J104" s="27">
        <f>L104+O104</f>
        <v>0</v>
      </c>
      <c r="K104" s="31"/>
      <c r="L104" s="31"/>
      <c r="M104" s="31"/>
      <c r="N104" s="31"/>
      <c r="O104" s="31">
        <f t="shared" si="14"/>
        <v>0</v>
      </c>
      <c r="P104" s="15">
        <f t="shared" si="18"/>
        <v>0</v>
      </c>
    </row>
    <row r="105" spans="1:18" s="23" customFormat="1" ht="47.25" customHeight="1" x14ac:dyDescent="0.3">
      <c r="A105" s="24" t="s">
        <v>728</v>
      </c>
      <c r="B105" s="36" t="s">
        <v>729</v>
      </c>
      <c r="C105" s="25" t="s">
        <v>136</v>
      </c>
      <c r="D105" s="69" t="s">
        <v>749</v>
      </c>
      <c r="E105" s="27">
        <f>F105</f>
        <v>0</v>
      </c>
      <c r="F105" s="27"/>
      <c r="G105" s="27"/>
      <c r="H105" s="31"/>
      <c r="I105" s="31"/>
      <c r="J105" s="27">
        <f>L105+O105</f>
        <v>353100</v>
      </c>
      <c r="K105" s="31"/>
      <c r="L105" s="31">
        <f>204100+149000</f>
        <v>353100</v>
      </c>
      <c r="M105" s="31"/>
      <c r="N105" s="31"/>
      <c r="O105" s="31">
        <f t="shared" si="14"/>
        <v>0</v>
      </c>
      <c r="P105" s="15">
        <f t="shared" si="18"/>
        <v>353100</v>
      </c>
    </row>
    <row r="106" spans="1:18" s="23" customFormat="1" ht="34.5" customHeight="1" x14ac:dyDescent="0.3">
      <c r="A106" s="24" t="s">
        <v>750</v>
      </c>
      <c r="B106" s="36" t="s">
        <v>732</v>
      </c>
      <c r="C106" s="25" t="s">
        <v>136</v>
      </c>
      <c r="D106" s="69" t="s">
        <v>733</v>
      </c>
      <c r="E106" s="27">
        <f>F106</f>
        <v>1287400</v>
      </c>
      <c r="F106" s="27">
        <f>756000+531400</f>
        <v>1287400</v>
      </c>
      <c r="G106" s="27"/>
      <c r="H106" s="31"/>
      <c r="I106" s="31"/>
      <c r="J106" s="27">
        <f>L106+O106</f>
        <v>0</v>
      </c>
      <c r="K106" s="31"/>
      <c r="L106" s="31"/>
      <c r="M106" s="31"/>
      <c r="N106" s="31"/>
      <c r="O106" s="31">
        <f t="shared" si="14"/>
        <v>0</v>
      </c>
      <c r="P106" s="15">
        <f t="shared" si="18"/>
        <v>1287400</v>
      </c>
    </row>
    <row r="107" spans="1:18" ht="29.4" customHeight="1" x14ac:dyDescent="0.3">
      <c r="A107" s="11" t="s">
        <v>168</v>
      </c>
      <c r="B107" s="12"/>
      <c r="C107" s="13"/>
      <c r="D107" s="14" t="s">
        <v>169</v>
      </c>
      <c r="E107" s="40">
        <f>E116</f>
        <v>8800000</v>
      </c>
      <c r="F107" s="40">
        <f t="shared" ref="F107:O107" si="20">F116</f>
        <v>8800000</v>
      </c>
      <c r="G107" s="40">
        <f t="shared" si="20"/>
        <v>3688525</v>
      </c>
      <c r="H107" s="40">
        <f t="shared" si="20"/>
        <v>400000</v>
      </c>
      <c r="I107" s="40">
        <f t="shared" si="20"/>
        <v>0</v>
      </c>
      <c r="J107" s="40">
        <f t="shared" si="20"/>
        <v>0</v>
      </c>
      <c r="K107" s="40">
        <f>K116</f>
        <v>0</v>
      </c>
      <c r="L107" s="40">
        <f t="shared" si="20"/>
        <v>0</v>
      </c>
      <c r="M107" s="40">
        <f t="shared" si="20"/>
        <v>0</v>
      </c>
      <c r="N107" s="40">
        <f t="shared" si="20"/>
        <v>0</v>
      </c>
      <c r="O107" s="40">
        <f t="shared" si="20"/>
        <v>0</v>
      </c>
      <c r="P107" s="15">
        <f t="shared" si="18"/>
        <v>8800000</v>
      </c>
      <c r="Q107" s="43"/>
      <c r="R107" s="16"/>
    </row>
    <row r="108" spans="1:18" s="23" customFormat="1" ht="14.4" hidden="1" x14ac:dyDescent="0.3">
      <c r="A108" s="28"/>
      <c r="B108" s="37"/>
      <c r="C108" s="29"/>
      <c r="D108" s="38" t="s">
        <v>170</v>
      </c>
      <c r="E108" s="21">
        <f>F108+I108</f>
        <v>0</v>
      </c>
      <c r="F108" s="42">
        <f>F119+F125+F138+F131</f>
        <v>0</v>
      </c>
      <c r="G108" s="42">
        <f>SUM(G119+G122+G125+G127+G141+G136+G154+G145+G149)</f>
        <v>0</v>
      </c>
      <c r="H108" s="42">
        <f>SUM(H119+H122+H125+H127+H141+H136+H154+H145+H149)</f>
        <v>0</v>
      </c>
      <c r="I108" s="42">
        <f>SUM(I119+I122+I125+I127+I141+I136+I154+I145+I149)</f>
        <v>0</v>
      </c>
      <c r="J108" s="42">
        <f>SUM(J119+J125+J127+J141+J136+J154)</f>
        <v>0</v>
      </c>
      <c r="K108" s="42">
        <f>SUM(K119+K125+K127+K141+K136+K154)</f>
        <v>0</v>
      </c>
      <c r="L108" s="42">
        <f>SUM(L119+L122+L125+L127+L141+L136+L154)</f>
        <v>0</v>
      </c>
      <c r="M108" s="42">
        <f>SUM(M119+M122+M125+M127+M141+M136+M154)</f>
        <v>0</v>
      </c>
      <c r="N108" s="42">
        <f>SUM(N119+N122+N125+N127+N141+N136+N154)</f>
        <v>0</v>
      </c>
      <c r="O108" s="42">
        <f>SUM(O119+O125+O127+O141+O136+O154)</f>
        <v>0</v>
      </c>
      <c r="P108" s="22">
        <f t="shared" si="15"/>
        <v>0</v>
      </c>
    </row>
    <row r="109" spans="1:18" s="23" customFormat="1" ht="27.6" hidden="1" x14ac:dyDescent="0.3">
      <c r="A109" s="28"/>
      <c r="B109" s="37"/>
      <c r="C109" s="29"/>
      <c r="D109" s="38" t="s">
        <v>171</v>
      </c>
      <c r="E109" s="21">
        <f>F109+I109</f>
        <v>0</v>
      </c>
      <c r="F109" s="42">
        <f>F132+F122</f>
        <v>0</v>
      </c>
      <c r="G109" s="42"/>
      <c r="H109" s="42"/>
      <c r="I109" s="42"/>
      <c r="J109" s="42">
        <f>L109+O109</f>
        <v>0</v>
      </c>
      <c r="K109" s="42">
        <f>K132+K122+K128+K139</f>
        <v>0</v>
      </c>
      <c r="L109" s="42"/>
      <c r="M109" s="42"/>
      <c r="N109" s="42"/>
      <c r="O109" s="42">
        <f>K109</f>
        <v>0</v>
      </c>
      <c r="P109" s="22">
        <f t="shared" si="15"/>
        <v>0</v>
      </c>
    </row>
    <row r="110" spans="1:18" s="23" customFormat="1" ht="41.4" hidden="1" x14ac:dyDescent="0.3">
      <c r="A110" s="28"/>
      <c r="B110" s="37"/>
      <c r="C110" s="29"/>
      <c r="D110" s="38" t="s">
        <v>172</v>
      </c>
      <c r="E110" s="21">
        <f>F110+I110</f>
        <v>0</v>
      </c>
      <c r="F110" s="42"/>
      <c r="G110" s="42"/>
      <c r="H110" s="42"/>
      <c r="I110" s="42"/>
      <c r="J110" s="42">
        <f>L110+O110</f>
        <v>0</v>
      </c>
      <c r="K110" s="42">
        <f>K159</f>
        <v>0</v>
      </c>
      <c r="L110" s="42"/>
      <c r="M110" s="42"/>
      <c r="N110" s="42"/>
      <c r="O110" s="42">
        <f>O159</f>
        <v>0</v>
      </c>
      <c r="P110" s="22">
        <f t="shared" si="15"/>
        <v>0</v>
      </c>
    </row>
    <row r="111" spans="1:18" s="23" customFormat="1" ht="14.4" hidden="1" x14ac:dyDescent="0.3">
      <c r="A111" s="28"/>
      <c r="B111" s="37"/>
      <c r="C111" s="29"/>
      <c r="D111" s="38" t="s">
        <v>49</v>
      </c>
      <c r="E111" s="21">
        <f>E155+E121+E136</f>
        <v>0</v>
      </c>
      <c r="F111" s="21">
        <f>F155+F121+F136</f>
        <v>0</v>
      </c>
      <c r="G111" s="21">
        <f>G155</f>
        <v>0</v>
      </c>
      <c r="H111" s="21">
        <f>H155</f>
        <v>0</v>
      </c>
      <c r="I111" s="21">
        <f>I155</f>
        <v>0</v>
      </c>
      <c r="J111" s="21">
        <f>K111+L111</f>
        <v>0</v>
      </c>
      <c r="K111" s="42">
        <f>K121</f>
        <v>0</v>
      </c>
      <c r="L111" s="42"/>
      <c r="M111" s="42"/>
      <c r="N111" s="42"/>
      <c r="O111" s="42">
        <f>K111</f>
        <v>0</v>
      </c>
      <c r="P111" s="22">
        <f t="shared" si="15"/>
        <v>0</v>
      </c>
    </row>
    <row r="112" spans="1:18" s="23" customFormat="1" ht="41.4" hidden="1" x14ac:dyDescent="0.3">
      <c r="A112" s="28"/>
      <c r="B112" s="37"/>
      <c r="C112" s="29"/>
      <c r="D112" s="30" t="s">
        <v>173</v>
      </c>
      <c r="E112" s="21">
        <f>F112</f>
        <v>0</v>
      </c>
      <c r="F112" s="21">
        <f>F145+F122</f>
        <v>0</v>
      </c>
      <c r="G112" s="21"/>
      <c r="H112" s="21"/>
      <c r="I112" s="21"/>
      <c r="J112" s="21"/>
      <c r="K112" s="42"/>
      <c r="L112" s="42"/>
      <c r="M112" s="42"/>
      <c r="N112" s="42"/>
      <c r="O112" s="42"/>
      <c r="P112" s="22">
        <f t="shared" si="15"/>
        <v>0</v>
      </c>
    </row>
    <row r="113" spans="1:16" s="23" customFormat="1" ht="41.4" hidden="1" x14ac:dyDescent="0.3">
      <c r="A113" s="28"/>
      <c r="B113" s="37"/>
      <c r="C113" s="29"/>
      <c r="D113" s="30" t="s">
        <v>174</v>
      </c>
      <c r="E113" s="21">
        <f>E146</f>
        <v>0</v>
      </c>
      <c r="F113" s="21">
        <f>F146</f>
        <v>0</v>
      </c>
      <c r="G113" s="21"/>
      <c r="H113" s="21"/>
      <c r="I113" s="21"/>
      <c r="J113" s="21">
        <f>J123</f>
        <v>0</v>
      </c>
      <c r="K113" s="21">
        <f>K123</f>
        <v>0</v>
      </c>
      <c r="L113" s="42"/>
      <c r="M113" s="42"/>
      <c r="N113" s="42"/>
      <c r="O113" s="21">
        <f>O123</f>
        <v>0</v>
      </c>
      <c r="P113" s="22">
        <f t="shared" si="15"/>
        <v>0</v>
      </c>
    </row>
    <row r="114" spans="1:16" s="23" customFormat="1" ht="41.4" hidden="1" x14ac:dyDescent="0.3">
      <c r="A114" s="28"/>
      <c r="B114" s="37"/>
      <c r="C114" s="29"/>
      <c r="D114" s="30" t="s">
        <v>175</v>
      </c>
      <c r="E114" s="21">
        <f>F114</f>
        <v>0</v>
      </c>
      <c r="F114" s="21">
        <f>F123+F129+F133+F147</f>
        <v>0</v>
      </c>
      <c r="G114" s="21"/>
      <c r="H114" s="21"/>
      <c r="I114" s="21"/>
      <c r="J114" s="21">
        <f>J156</f>
        <v>0</v>
      </c>
      <c r="K114" s="42"/>
      <c r="L114" s="42"/>
      <c r="M114" s="42"/>
      <c r="N114" s="42"/>
      <c r="O114" s="42"/>
      <c r="P114" s="22">
        <f t="shared" si="15"/>
        <v>0</v>
      </c>
    </row>
    <row r="115" spans="1:16" s="23" customFormat="1" ht="41.4" hidden="1" x14ac:dyDescent="0.3">
      <c r="A115" s="28"/>
      <c r="B115" s="37"/>
      <c r="C115" s="29"/>
      <c r="D115" s="38" t="s">
        <v>176</v>
      </c>
      <c r="E115" s="21"/>
      <c r="F115" s="42"/>
      <c r="G115" s="42"/>
      <c r="H115" s="42"/>
      <c r="I115" s="42"/>
      <c r="J115" s="42">
        <f>L115+O115</f>
        <v>0</v>
      </c>
      <c r="K115" s="42">
        <f>K163</f>
        <v>0</v>
      </c>
      <c r="L115" s="42"/>
      <c r="M115" s="42"/>
      <c r="N115" s="42"/>
      <c r="O115" s="42">
        <f>K115</f>
        <v>0</v>
      </c>
      <c r="P115" s="22">
        <f t="shared" si="15"/>
        <v>0</v>
      </c>
    </row>
    <row r="116" spans="1:16" s="71" customFormat="1" ht="26.4" customHeight="1" x14ac:dyDescent="0.3">
      <c r="A116" s="24" t="s">
        <v>177</v>
      </c>
      <c r="B116" s="37"/>
      <c r="C116" s="29"/>
      <c r="D116" s="20" t="s">
        <v>169</v>
      </c>
      <c r="E116" s="41">
        <f>E117+E118+E124+E130+E134+E142+E151+E157+E152+E153+E135+E144+E160</f>
        <v>8800000</v>
      </c>
      <c r="F116" s="41">
        <f>F117+F118+F124+F130+F134+F142+F151+F157+F152+F153+F135+F144+F160</f>
        <v>8800000</v>
      </c>
      <c r="G116" s="41">
        <f>G117+G118+G124+G130+G134+G142+G151+G157+G152+G153+G135</f>
        <v>3688525</v>
      </c>
      <c r="H116" s="41">
        <f>H117+H118+H124+H130+H134+H142+H151+H157+H152+H153+H135</f>
        <v>400000</v>
      </c>
      <c r="I116" s="41">
        <f>I117+I118+I124+I130+I134+I142+I151+I157+I152+I153+I135</f>
        <v>0</v>
      </c>
      <c r="J116" s="41">
        <f>J117+J118+J124+J130+J134+J142+J151+J157+J152+J135+J153</f>
        <v>0</v>
      </c>
      <c r="K116" s="41">
        <f>K117+K118+K124+K130+K134+K142+K151+K157+K162+K135+K152+K153</f>
        <v>0</v>
      </c>
      <c r="L116" s="41">
        <f>L117+L118+L124+L130+L134+L142+L151+L157+L152+L135</f>
        <v>0</v>
      </c>
      <c r="M116" s="41">
        <f>M117+M118+M124+M130+M134+M142+M151+M157</f>
        <v>0</v>
      </c>
      <c r="N116" s="41">
        <f>N117+N118+N124+N130+N134+N142+N151+N157</f>
        <v>0</v>
      </c>
      <c r="O116" s="41">
        <f>O117+O118+O124+O144+O135+O152+O162+O153</f>
        <v>0</v>
      </c>
      <c r="P116" s="41">
        <f>P117+P118+P124+P130+P134+P142+P151+P157+P144+P152+P153+P135+P160</f>
        <v>8800000</v>
      </c>
    </row>
    <row r="117" spans="1:16" ht="31.2" customHeight="1" x14ac:dyDescent="0.3">
      <c r="A117" s="24" t="s">
        <v>178</v>
      </c>
      <c r="B117" s="25" t="s">
        <v>28</v>
      </c>
      <c r="C117" s="25" t="s">
        <v>21</v>
      </c>
      <c r="D117" s="33" t="s">
        <v>109</v>
      </c>
      <c r="E117" s="27">
        <f t="shared" ref="E117:E154" si="21">F117+I117</f>
        <v>5100000</v>
      </c>
      <c r="F117" s="31">
        <v>5100000</v>
      </c>
      <c r="G117" s="31">
        <v>3688525</v>
      </c>
      <c r="H117" s="31">
        <v>400000</v>
      </c>
      <c r="I117" s="31"/>
      <c r="J117" s="27">
        <f t="shared" ref="J117:J163" si="22">L117+O117</f>
        <v>0</v>
      </c>
      <c r="K117" s="31"/>
      <c r="L117" s="31"/>
      <c r="M117" s="31"/>
      <c r="N117" s="31"/>
      <c r="O117" s="31">
        <f t="shared" ref="O117:O152" si="23">SUM(K117)</f>
        <v>0</v>
      </c>
      <c r="P117" s="15">
        <f>E117+J117</f>
        <v>5100000</v>
      </c>
    </row>
    <row r="118" spans="1:16" ht="32.4" hidden="1" customHeight="1" x14ac:dyDescent="0.3">
      <c r="A118" s="24" t="s">
        <v>179</v>
      </c>
      <c r="B118" s="25" t="s">
        <v>180</v>
      </c>
      <c r="C118" s="25" t="s">
        <v>181</v>
      </c>
      <c r="D118" s="26" t="s">
        <v>182</v>
      </c>
      <c r="E118" s="27">
        <f t="shared" si="21"/>
        <v>0</v>
      </c>
      <c r="F118" s="31"/>
      <c r="G118" s="31"/>
      <c r="H118" s="31"/>
      <c r="I118" s="31"/>
      <c r="J118" s="27">
        <f t="shared" si="22"/>
        <v>0</v>
      </c>
      <c r="K118" s="31">
        <v>0</v>
      </c>
      <c r="L118" s="31"/>
      <c r="M118" s="31"/>
      <c r="N118" s="31"/>
      <c r="O118" s="31">
        <f t="shared" si="23"/>
        <v>0</v>
      </c>
      <c r="P118" s="15">
        <f t="shared" si="15"/>
        <v>0</v>
      </c>
    </row>
    <row r="119" spans="1:16" hidden="1" x14ac:dyDescent="0.3">
      <c r="A119" s="24"/>
      <c r="B119" s="25"/>
      <c r="C119" s="25"/>
      <c r="D119" s="38" t="s">
        <v>170</v>
      </c>
      <c r="E119" s="21">
        <f t="shared" si="21"/>
        <v>0</v>
      </c>
      <c r="F119" s="42"/>
      <c r="G119" s="31"/>
      <c r="H119" s="31"/>
      <c r="I119" s="31"/>
      <c r="J119" s="27">
        <f t="shared" si="22"/>
        <v>0</v>
      </c>
      <c r="K119" s="31"/>
      <c r="L119" s="31"/>
      <c r="M119" s="31"/>
      <c r="N119" s="31"/>
      <c r="O119" s="31">
        <f t="shared" si="23"/>
        <v>0</v>
      </c>
      <c r="P119" s="15">
        <f t="shared" si="15"/>
        <v>0</v>
      </c>
    </row>
    <row r="120" spans="1:16" hidden="1" x14ac:dyDescent="0.3">
      <c r="A120" s="24"/>
      <c r="B120" s="25"/>
      <c r="C120" s="25"/>
      <c r="D120" s="26"/>
      <c r="E120" s="21">
        <f t="shared" si="21"/>
        <v>0</v>
      </c>
      <c r="F120" s="42"/>
      <c r="G120" s="31"/>
      <c r="H120" s="31"/>
      <c r="I120" s="31"/>
      <c r="J120" s="27">
        <f t="shared" si="22"/>
        <v>0</v>
      </c>
      <c r="K120" s="31"/>
      <c r="L120" s="31"/>
      <c r="M120" s="31"/>
      <c r="N120" s="31"/>
      <c r="O120" s="31">
        <f t="shared" si="23"/>
        <v>0</v>
      </c>
      <c r="P120" s="15">
        <f t="shared" si="15"/>
        <v>0</v>
      </c>
    </row>
    <row r="121" spans="1:16" ht="14.4" hidden="1" x14ac:dyDescent="0.3">
      <c r="A121" s="24"/>
      <c r="B121" s="25"/>
      <c r="C121" s="25"/>
      <c r="D121" s="38" t="s">
        <v>49</v>
      </c>
      <c r="E121" s="27">
        <f t="shared" si="21"/>
        <v>0</v>
      </c>
      <c r="F121" s="42"/>
      <c r="G121" s="31"/>
      <c r="H121" s="31"/>
      <c r="I121" s="31"/>
      <c r="J121" s="27">
        <f t="shared" si="22"/>
        <v>0</v>
      </c>
      <c r="K121" s="31"/>
      <c r="L121" s="31"/>
      <c r="M121" s="31"/>
      <c r="N121" s="31"/>
      <c r="O121" s="31">
        <f t="shared" si="23"/>
        <v>0</v>
      </c>
      <c r="P121" s="22">
        <f t="shared" si="15"/>
        <v>0</v>
      </c>
    </row>
    <row r="122" spans="1:16" ht="41.4" hidden="1" x14ac:dyDescent="0.3">
      <c r="A122" s="24"/>
      <c r="B122" s="25"/>
      <c r="C122" s="25"/>
      <c r="D122" s="38" t="s">
        <v>173</v>
      </c>
      <c r="E122" s="21">
        <f t="shared" si="21"/>
        <v>0</v>
      </c>
      <c r="F122" s="42"/>
      <c r="G122" s="31"/>
      <c r="H122" s="31"/>
      <c r="I122" s="31"/>
      <c r="J122" s="27">
        <f t="shared" si="22"/>
        <v>0</v>
      </c>
      <c r="K122" s="31"/>
      <c r="L122" s="31"/>
      <c r="M122" s="31"/>
      <c r="N122" s="31"/>
      <c r="O122" s="31">
        <f t="shared" si="23"/>
        <v>0</v>
      </c>
      <c r="P122" s="15">
        <f t="shared" si="15"/>
        <v>0</v>
      </c>
    </row>
    <row r="123" spans="1:16" ht="27.6" hidden="1" x14ac:dyDescent="0.3">
      <c r="A123" s="24"/>
      <c r="B123" s="25"/>
      <c r="C123" s="25"/>
      <c r="D123" s="30" t="s">
        <v>183</v>
      </c>
      <c r="E123" s="21">
        <f t="shared" si="21"/>
        <v>0</v>
      </c>
      <c r="F123" s="42"/>
      <c r="G123" s="31"/>
      <c r="H123" s="31"/>
      <c r="I123" s="31"/>
      <c r="J123" s="21">
        <f t="shared" si="22"/>
        <v>0</v>
      </c>
      <c r="K123" s="42"/>
      <c r="L123" s="31"/>
      <c r="M123" s="31"/>
      <c r="N123" s="31"/>
      <c r="O123" s="31">
        <f t="shared" si="23"/>
        <v>0</v>
      </c>
      <c r="P123" s="15">
        <f t="shared" si="15"/>
        <v>0</v>
      </c>
    </row>
    <row r="124" spans="1:16" hidden="1" x14ac:dyDescent="0.3">
      <c r="A124" s="24" t="s">
        <v>184</v>
      </c>
      <c r="B124" s="25" t="s">
        <v>185</v>
      </c>
      <c r="C124" s="25" t="s">
        <v>186</v>
      </c>
      <c r="D124" s="72" t="s">
        <v>187</v>
      </c>
      <c r="E124" s="27">
        <f t="shared" si="21"/>
        <v>0</v>
      </c>
      <c r="F124" s="31"/>
      <c r="G124" s="31"/>
      <c r="H124" s="31"/>
      <c r="I124" s="31"/>
      <c r="J124" s="27">
        <f t="shared" si="22"/>
        <v>0</v>
      </c>
      <c r="K124" s="31">
        <v>0</v>
      </c>
      <c r="L124" s="31"/>
      <c r="M124" s="31"/>
      <c r="N124" s="31"/>
      <c r="O124" s="31">
        <f t="shared" si="23"/>
        <v>0</v>
      </c>
      <c r="P124" s="15">
        <f t="shared" si="15"/>
        <v>0</v>
      </c>
    </row>
    <row r="125" spans="1:16" hidden="1" x14ac:dyDescent="0.3">
      <c r="A125" s="24"/>
      <c r="B125" s="25"/>
      <c r="C125" s="25"/>
      <c r="D125" s="38" t="s">
        <v>170</v>
      </c>
      <c r="E125" s="21">
        <f t="shared" si="21"/>
        <v>0</v>
      </c>
      <c r="F125" s="42"/>
      <c r="G125" s="31"/>
      <c r="H125" s="31"/>
      <c r="I125" s="31"/>
      <c r="J125" s="27">
        <f t="shared" si="22"/>
        <v>0</v>
      </c>
      <c r="K125" s="31"/>
      <c r="L125" s="31"/>
      <c r="M125" s="31"/>
      <c r="N125" s="31"/>
      <c r="O125" s="31">
        <f t="shared" si="23"/>
        <v>0</v>
      </c>
      <c r="P125" s="15">
        <f t="shared" si="15"/>
        <v>0</v>
      </c>
    </row>
    <row r="126" spans="1:16" hidden="1" x14ac:dyDescent="0.3">
      <c r="A126" s="24" t="s">
        <v>188</v>
      </c>
      <c r="B126" s="25" t="s">
        <v>189</v>
      </c>
      <c r="C126" s="25" t="s">
        <v>190</v>
      </c>
      <c r="D126" s="26" t="s">
        <v>191</v>
      </c>
      <c r="E126" s="27">
        <f t="shared" si="21"/>
        <v>0</v>
      </c>
      <c r="F126" s="31"/>
      <c r="G126" s="31"/>
      <c r="H126" s="31"/>
      <c r="I126" s="31"/>
      <c r="J126" s="27">
        <f t="shared" si="22"/>
        <v>0</v>
      </c>
      <c r="K126" s="31"/>
      <c r="L126" s="31"/>
      <c r="M126" s="31"/>
      <c r="N126" s="31"/>
      <c r="O126" s="31">
        <f t="shared" si="23"/>
        <v>0</v>
      </c>
      <c r="P126" s="15">
        <f t="shared" si="15"/>
        <v>0</v>
      </c>
    </row>
    <row r="127" spans="1:16" hidden="1" x14ac:dyDescent="0.3">
      <c r="A127" s="24"/>
      <c r="B127" s="25"/>
      <c r="C127" s="25"/>
      <c r="D127" s="38" t="s">
        <v>170</v>
      </c>
      <c r="E127" s="27">
        <f t="shared" si="21"/>
        <v>0</v>
      </c>
      <c r="F127" s="31"/>
      <c r="G127" s="31"/>
      <c r="H127" s="31"/>
      <c r="I127" s="31"/>
      <c r="J127" s="27">
        <f t="shared" si="22"/>
        <v>0</v>
      </c>
      <c r="K127" s="31"/>
      <c r="L127" s="31"/>
      <c r="M127" s="31"/>
      <c r="N127" s="31"/>
      <c r="O127" s="31">
        <f t="shared" si="23"/>
        <v>0</v>
      </c>
      <c r="P127" s="15">
        <f t="shared" si="15"/>
        <v>0</v>
      </c>
    </row>
    <row r="128" spans="1:16" ht="27.6" hidden="1" x14ac:dyDescent="0.3">
      <c r="A128" s="24"/>
      <c r="B128" s="25"/>
      <c r="C128" s="25"/>
      <c r="D128" s="38" t="s">
        <v>171</v>
      </c>
      <c r="E128" s="27"/>
      <c r="F128" s="31"/>
      <c r="G128" s="31"/>
      <c r="H128" s="31"/>
      <c r="I128" s="31"/>
      <c r="J128" s="21">
        <f t="shared" si="22"/>
        <v>0</v>
      </c>
      <c r="K128" s="42"/>
      <c r="L128" s="31"/>
      <c r="M128" s="31"/>
      <c r="N128" s="31"/>
      <c r="O128" s="31">
        <f t="shared" si="23"/>
        <v>0</v>
      </c>
      <c r="P128" s="15">
        <f t="shared" si="15"/>
        <v>0</v>
      </c>
    </row>
    <row r="129" spans="1:16" ht="27.6" hidden="1" x14ac:dyDescent="0.3">
      <c r="A129" s="24"/>
      <c r="B129" s="25"/>
      <c r="C129" s="25"/>
      <c r="D129" s="30" t="s">
        <v>183</v>
      </c>
      <c r="E129" s="21">
        <f>F129</f>
        <v>0</v>
      </c>
      <c r="F129" s="42"/>
      <c r="G129" s="31"/>
      <c r="H129" s="31"/>
      <c r="I129" s="31"/>
      <c r="J129" s="21"/>
      <c r="K129" s="42"/>
      <c r="L129" s="31"/>
      <c r="M129" s="31"/>
      <c r="N129" s="31"/>
      <c r="O129" s="31">
        <f t="shared" si="23"/>
        <v>0</v>
      </c>
      <c r="P129" s="15">
        <f t="shared" si="15"/>
        <v>0</v>
      </c>
    </row>
    <row r="130" spans="1:16" hidden="1" x14ac:dyDescent="0.3">
      <c r="A130" s="24" t="s">
        <v>192</v>
      </c>
      <c r="B130" s="25" t="s">
        <v>193</v>
      </c>
      <c r="C130" s="25" t="s">
        <v>190</v>
      </c>
      <c r="D130" s="39" t="s">
        <v>194</v>
      </c>
      <c r="E130" s="27">
        <f>F130+I130</f>
        <v>0</v>
      </c>
      <c r="F130" s="31"/>
      <c r="G130" s="31"/>
      <c r="H130" s="31"/>
      <c r="I130" s="31"/>
      <c r="J130" s="27">
        <f t="shared" si="22"/>
        <v>0</v>
      </c>
      <c r="K130" s="31"/>
      <c r="L130" s="31"/>
      <c r="M130" s="31"/>
      <c r="N130" s="31"/>
      <c r="O130" s="31">
        <f t="shared" si="23"/>
        <v>0</v>
      </c>
      <c r="P130" s="15">
        <f t="shared" si="15"/>
        <v>0</v>
      </c>
    </row>
    <row r="131" spans="1:16" s="23" customFormat="1" hidden="1" x14ac:dyDescent="0.3">
      <c r="A131" s="28"/>
      <c r="B131" s="29"/>
      <c r="C131" s="29"/>
      <c r="D131" s="38" t="s">
        <v>170</v>
      </c>
      <c r="E131" s="21">
        <f>F131</f>
        <v>0</v>
      </c>
      <c r="F131" s="42"/>
      <c r="G131" s="42"/>
      <c r="H131" s="42"/>
      <c r="I131" s="42"/>
      <c r="J131" s="21">
        <f t="shared" si="22"/>
        <v>0</v>
      </c>
      <c r="K131" s="42"/>
      <c r="L131" s="42"/>
      <c r="M131" s="42"/>
      <c r="N131" s="42"/>
      <c r="O131" s="31">
        <f t="shared" si="23"/>
        <v>0</v>
      </c>
      <c r="P131" s="15">
        <f>E131</f>
        <v>0</v>
      </c>
    </row>
    <row r="132" spans="1:16" s="23" customFormat="1" ht="27.6" hidden="1" x14ac:dyDescent="0.3">
      <c r="A132" s="28"/>
      <c r="B132" s="29"/>
      <c r="C132" s="29"/>
      <c r="D132" s="38" t="s">
        <v>171</v>
      </c>
      <c r="E132" s="21">
        <f>F132</f>
        <v>0</v>
      </c>
      <c r="F132" s="42"/>
      <c r="G132" s="42"/>
      <c r="H132" s="42"/>
      <c r="I132" s="42"/>
      <c r="J132" s="21">
        <f t="shared" si="22"/>
        <v>0</v>
      </c>
      <c r="K132" s="42"/>
      <c r="L132" s="42"/>
      <c r="M132" s="42"/>
      <c r="N132" s="42"/>
      <c r="O132" s="31">
        <f t="shared" si="23"/>
        <v>0</v>
      </c>
      <c r="P132" s="15">
        <f t="shared" si="15"/>
        <v>0</v>
      </c>
    </row>
    <row r="133" spans="1:16" s="23" customFormat="1" ht="27.6" hidden="1" x14ac:dyDescent="0.3">
      <c r="A133" s="28"/>
      <c r="B133" s="29"/>
      <c r="C133" s="29"/>
      <c r="D133" s="30" t="s">
        <v>183</v>
      </c>
      <c r="E133" s="21">
        <f>F133</f>
        <v>0</v>
      </c>
      <c r="F133" s="42"/>
      <c r="G133" s="42"/>
      <c r="H133" s="42"/>
      <c r="I133" s="42"/>
      <c r="J133" s="21"/>
      <c r="K133" s="42"/>
      <c r="L133" s="42"/>
      <c r="M133" s="42"/>
      <c r="N133" s="42"/>
      <c r="O133" s="31">
        <f t="shared" si="23"/>
        <v>0</v>
      </c>
      <c r="P133" s="15">
        <f>E133</f>
        <v>0</v>
      </c>
    </row>
    <row r="134" spans="1:16" hidden="1" x14ac:dyDescent="0.3">
      <c r="A134" s="24" t="s">
        <v>195</v>
      </c>
      <c r="B134" s="25" t="s">
        <v>196</v>
      </c>
      <c r="C134" s="25"/>
      <c r="D134" s="33" t="s">
        <v>197</v>
      </c>
      <c r="E134" s="27">
        <f t="shared" ref="E134:E139" si="24">F134+I134</f>
        <v>0</v>
      </c>
      <c r="F134" s="31"/>
      <c r="G134" s="31"/>
      <c r="H134" s="31"/>
      <c r="I134" s="31"/>
      <c r="J134" s="27">
        <f>L134+O134</f>
        <v>0</v>
      </c>
      <c r="K134" s="31"/>
      <c r="L134" s="31"/>
      <c r="M134" s="31"/>
      <c r="N134" s="31"/>
      <c r="O134" s="31">
        <f t="shared" si="23"/>
        <v>0</v>
      </c>
      <c r="P134" s="15">
        <f t="shared" ref="P134:P164" si="25">E134+J134</f>
        <v>0</v>
      </c>
    </row>
    <row r="135" spans="1:16" ht="27.6" hidden="1" x14ac:dyDescent="0.3">
      <c r="A135" s="24" t="s">
        <v>198</v>
      </c>
      <c r="B135" s="25" t="s">
        <v>199</v>
      </c>
      <c r="C135" s="25" t="s">
        <v>200</v>
      </c>
      <c r="D135" s="33" t="s">
        <v>201</v>
      </c>
      <c r="E135" s="27">
        <f t="shared" si="24"/>
        <v>0</v>
      </c>
      <c r="F135" s="31"/>
      <c r="G135" s="31"/>
      <c r="H135" s="31"/>
      <c r="I135" s="31"/>
      <c r="J135" s="27">
        <f>L135+O135</f>
        <v>0</v>
      </c>
      <c r="K135" s="31">
        <v>0</v>
      </c>
      <c r="L135" s="31"/>
      <c r="M135" s="31"/>
      <c r="N135" s="31"/>
      <c r="O135" s="31">
        <f t="shared" si="23"/>
        <v>0</v>
      </c>
      <c r="P135" s="15">
        <f t="shared" si="25"/>
        <v>0</v>
      </c>
    </row>
    <row r="136" spans="1:16" hidden="1" x14ac:dyDescent="0.3">
      <c r="A136" s="24"/>
      <c r="B136" s="25"/>
      <c r="C136" s="25"/>
      <c r="D136" s="38" t="s">
        <v>49</v>
      </c>
      <c r="E136" s="21">
        <f t="shared" si="24"/>
        <v>0</v>
      </c>
      <c r="F136" s="31"/>
      <c r="G136" s="31"/>
      <c r="H136" s="31"/>
      <c r="I136" s="31"/>
      <c r="J136" s="21">
        <f>L136+O136</f>
        <v>0</v>
      </c>
      <c r="K136" s="31"/>
      <c r="L136" s="31"/>
      <c r="M136" s="31"/>
      <c r="N136" s="31"/>
      <c r="O136" s="31">
        <f t="shared" si="23"/>
        <v>0</v>
      </c>
      <c r="P136" s="15">
        <f t="shared" si="25"/>
        <v>0</v>
      </c>
    </row>
    <row r="137" spans="1:16" ht="41.4" hidden="1" x14ac:dyDescent="0.3">
      <c r="A137" s="24"/>
      <c r="B137" s="25"/>
      <c r="C137" s="25"/>
      <c r="D137" s="38" t="s">
        <v>202</v>
      </c>
      <c r="E137" s="21">
        <f t="shared" si="24"/>
        <v>0</v>
      </c>
      <c r="F137" s="31"/>
      <c r="G137" s="31"/>
      <c r="H137" s="31"/>
      <c r="I137" s="31"/>
      <c r="J137" s="21">
        <f>L137+O137</f>
        <v>0</v>
      </c>
      <c r="K137" s="31"/>
      <c r="L137" s="31"/>
      <c r="M137" s="31"/>
      <c r="N137" s="31"/>
      <c r="O137" s="31">
        <f t="shared" si="23"/>
        <v>0</v>
      </c>
      <c r="P137" s="15">
        <f t="shared" si="25"/>
        <v>0</v>
      </c>
    </row>
    <row r="138" spans="1:16" s="23" customFormat="1" hidden="1" x14ac:dyDescent="0.3">
      <c r="A138" s="28"/>
      <c r="B138" s="29"/>
      <c r="C138" s="29"/>
      <c r="D138" s="38" t="s">
        <v>170</v>
      </c>
      <c r="E138" s="21">
        <f t="shared" si="24"/>
        <v>0</v>
      </c>
      <c r="F138" s="42"/>
      <c r="G138" s="42"/>
      <c r="H138" s="42"/>
      <c r="I138" s="42"/>
      <c r="J138" s="21">
        <f>L138+O138</f>
        <v>0</v>
      </c>
      <c r="K138" s="42"/>
      <c r="L138" s="42"/>
      <c r="M138" s="42"/>
      <c r="N138" s="42"/>
      <c r="O138" s="31">
        <f t="shared" si="23"/>
        <v>0</v>
      </c>
      <c r="P138" s="15">
        <f t="shared" si="25"/>
        <v>0</v>
      </c>
    </row>
    <row r="139" spans="1:16" s="23" customFormat="1" ht="27.6" hidden="1" x14ac:dyDescent="0.3">
      <c r="A139" s="28"/>
      <c r="B139" s="29"/>
      <c r="C139" s="29"/>
      <c r="D139" s="38" t="s">
        <v>171</v>
      </c>
      <c r="E139" s="21">
        <f t="shared" si="24"/>
        <v>0</v>
      </c>
      <c r="F139" s="42"/>
      <c r="G139" s="42"/>
      <c r="H139" s="42"/>
      <c r="I139" s="42"/>
      <c r="J139" s="27">
        <f t="shared" si="22"/>
        <v>0</v>
      </c>
      <c r="K139" s="42"/>
      <c r="L139" s="42"/>
      <c r="M139" s="42"/>
      <c r="N139" s="42"/>
      <c r="O139" s="31">
        <f t="shared" si="23"/>
        <v>0</v>
      </c>
      <c r="P139" s="15">
        <f t="shared" si="25"/>
        <v>0</v>
      </c>
    </row>
    <row r="140" spans="1:16" ht="27.6" hidden="1" x14ac:dyDescent="0.3">
      <c r="A140" s="24" t="s">
        <v>203</v>
      </c>
      <c r="B140" s="25" t="s">
        <v>204</v>
      </c>
      <c r="C140" s="25" t="s">
        <v>205</v>
      </c>
      <c r="D140" s="33" t="s">
        <v>206</v>
      </c>
      <c r="E140" s="27">
        <f t="shared" si="21"/>
        <v>0</v>
      </c>
      <c r="F140" s="31"/>
      <c r="G140" s="31"/>
      <c r="H140" s="31"/>
      <c r="I140" s="31"/>
      <c r="J140" s="27">
        <f t="shared" si="22"/>
        <v>0</v>
      </c>
      <c r="K140" s="31"/>
      <c r="L140" s="31"/>
      <c r="M140" s="31"/>
      <c r="N140" s="31"/>
      <c r="O140" s="31">
        <f t="shared" si="23"/>
        <v>0</v>
      </c>
      <c r="P140" s="15">
        <f t="shared" si="25"/>
        <v>0</v>
      </c>
    </row>
    <row r="141" spans="1:16" hidden="1" x14ac:dyDescent="0.3">
      <c r="A141" s="24"/>
      <c r="B141" s="25"/>
      <c r="C141" s="25"/>
      <c r="D141" s="38" t="s">
        <v>170</v>
      </c>
      <c r="E141" s="27">
        <f t="shared" si="21"/>
        <v>0</v>
      </c>
      <c r="F141" s="31"/>
      <c r="G141" s="31"/>
      <c r="H141" s="31"/>
      <c r="I141" s="31"/>
      <c r="J141" s="27">
        <f t="shared" si="22"/>
        <v>0</v>
      </c>
      <c r="K141" s="31"/>
      <c r="L141" s="31"/>
      <c r="M141" s="31"/>
      <c r="N141" s="31"/>
      <c r="O141" s="31">
        <f t="shared" si="23"/>
        <v>0</v>
      </c>
      <c r="P141" s="15">
        <f t="shared" si="25"/>
        <v>0</v>
      </c>
    </row>
    <row r="142" spans="1:16" hidden="1" x14ac:dyDescent="0.3">
      <c r="A142" s="24" t="s">
        <v>207</v>
      </c>
      <c r="B142" s="25" t="s">
        <v>208</v>
      </c>
      <c r="C142" s="25"/>
      <c r="D142" s="69" t="s">
        <v>209</v>
      </c>
      <c r="E142" s="27">
        <f t="shared" si="21"/>
        <v>0</v>
      </c>
      <c r="F142" s="31"/>
      <c r="G142" s="31"/>
      <c r="H142" s="31"/>
      <c r="I142" s="31"/>
      <c r="J142" s="27">
        <f t="shared" si="22"/>
        <v>0</v>
      </c>
      <c r="K142" s="31"/>
      <c r="L142" s="31"/>
      <c r="M142" s="31"/>
      <c r="N142" s="31"/>
      <c r="O142" s="31">
        <f t="shared" si="23"/>
        <v>0</v>
      </c>
      <c r="P142" s="15">
        <f t="shared" si="25"/>
        <v>0</v>
      </c>
    </row>
    <row r="143" spans="1:16" s="23" customFormat="1" hidden="1" x14ac:dyDescent="0.3">
      <c r="A143" s="28" t="s">
        <v>210</v>
      </c>
      <c r="B143" s="29" t="s">
        <v>211</v>
      </c>
      <c r="C143" s="29" t="s">
        <v>212</v>
      </c>
      <c r="D143" s="30" t="s">
        <v>213</v>
      </c>
      <c r="E143" s="21">
        <f t="shared" si="21"/>
        <v>0</v>
      </c>
      <c r="F143" s="21"/>
      <c r="G143" s="21"/>
      <c r="H143" s="21"/>
      <c r="I143" s="21"/>
      <c r="J143" s="27">
        <f t="shared" si="22"/>
        <v>0</v>
      </c>
      <c r="K143" s="21"/>
      <c r="L143" s="21"/>
      <c r="M143" s="21"/>
      <c r="N143" s="21"/>
      <c r="O143" s="31">
        <f t="shared" si="23"/>
        <v>0</v>
      </c>
      <c r="P143" s="15">
        <f t="shared" si="25"/>
        <v>0</v>
      </c>
    </row>
    <row r="144" spans="1:16" hidden="1" x14ac:dyDescent="0.3">
      <c r="A144" s="24" t="s">
        <v>214</v>
      </c>
      <c r="B144" s="25" t="s">
        <v>215</v>
      </c>
      <c r="C144" s="25" t="s">
        <v>212</v>
      </c>
      <c r="D144" s="26" t="s">
        <v>216</v>
      </c>
      <c r="E144" s="27">
        <f t="shared" si="21"/>
        <v>0</v>
      </c>
      <c r="F144" s="27"/>
      <c r="G144" s="27"/>
      <c r="H144" s="27"/>
      <c r="I144" s="27"/>
      <c r="J144" s="27">
        <f t="shared" si="22"/>
        <v>0</v>
      </c>
      <c r="K144" s="27"/>
      <c r="L144" s="27"/>
      <c r="M144" s="27"/>
      <c r="N144" s="27"/>
      <c r="O144" s="31">
        <f t="shared" si="23"/>
        <v>0</v>
      </c>
      <c r="P144" s="15">
        <f t="shared" si="25"/>
        <v>0</v>
      </c>
    </row>
    <row r="145" spans="1:16" s="23" customFormat="1" ht="32.4" hidden="1" customHeight="1" x14ac:dyDescent="0.3">
      <c r="A145" s="28"/>
      <c r="B145" s="29"/>
      <c r="C145" s="29"/>
      <c r="D145" s="30" t="s">
        <v>173</v>
      </c>
      <c r="E145" s="21">
        <f t="shared" si="21"/>
        <v>0</v>
      </c>
      <c r="F145" s="21"/>
      <c r="G145" s="21"/>
      <c r="H145" s="21"/>
      <c r="I145" s="21"/>
      <c r="J145" s="27"/>
      <c r="K145" s="21"/>
      <c r="L145" s="21"/>
      <c r="M145" s="21"/>
      <c r="N145" s="21"/>
      <c r="O145" s="31">
        <f t="shared" si="23"/>
        <v>0</v>
      </c>
      <c r="P145" s="15">
        <f t="shared" si="25"/>
        <v>0</v>
      </c>
    </row>
    <row r="146" spans="1:16" s="23" customFormat="1" ht="41.4" hidden="1" x14ac:dyDescent="0.3">
      <c r="A146" s="28"/>
      <c r="B146" s="29"/>
      <c r="C146" s="29"/>
      <c r="D146" s="30" t="s">
        <v>174</v>
      </c>
      <c r="E146" s="21">
        <f>F146</f>
        <v>0</v>
      </c>
      <c r="F146" s="21"/>
      <c r="G146" s="21"/>
      <c r="H146" s="21"/>
      <c r="I146" s="21"/>
      <c r="J146" s="27"/>
      <c r="K146" s="21"/>
      <c r="L146" s="21"/>
      <c r="M146" s="21"/>
      <c r="N146" s="21"/>
      <c r="O146" s="31">
        <f t="shared" si="23"/>
        <v>0</v>
      </c>
      <c r="P146" s="15">
        <f t="shared" si="25"/>
        <v>0</v>
      </c>
    </row>
    <row r="147" spans="1:16" s="23" customFormat="1" ht="41.4" hidden="1" x14ac:dyDescent="0.3">
      <c r="A147" s="28"/>
      <c r="B147" s="29"/>
      <c r="C147" s="29"/>
      <c r="D147" s="30" t="s">
        <v>175</v>
      </c>
      <c r="E147" s="21">
        <f>F147</f>
        <v>0</v>
      </c>
      <c r="F147" s="21"/>
      <c r="G147" s="21"/>
      <c r="H147" s="21"/>
      <c r="I147" s="21"/>
      <c r="J147" s="27"/>
      <c r="K147" s="21"/>
      <c r="L147" s="21"/>
      <c r="M147" s="21"/>
      <c r="N147" s="21"/>
      <c r="O147" s="31">
        <f t="shared" si="23"/>
        <v>0</v>
      </c>
      <c r="P147" s="15">
        <f t="shared" si="25"/>
        <v>0</v>
      </c>
    </row>
    <row r="148" spans="1:16" s="23" customFormat="1" ht="27.6" hidden="1" x14ac:dyDescent="0.3">
      <c r="A148" s="28" t="s">
        <v>217</v>
      </c>
      <c r="B148" s="29" t="s">
        <v>218</v>
      </c>
      <c r="C148" s="29" t="s">
        <v>212</v>
      </c>
      <c r="D148" s="30" t="s">
        <v>219</v>
      </c>
      <c r="E148" s="21">
        <f>F148+I148</f>
        <v>0</v>
      </c>
      <c r="F148" s="21"/>
      <c r="G148" s="21"/>
      <c r="H148" s="21"/>
      <c r="I148" s="21"/>
      <c r="J148" s="27">
        <f t="shared" si="22"/>
        <v>0</v>
      </c>
      <c r="K148" s="21"/>
      <c r="L148" s="21"/>
      <c r="M148" s="21"/>
      <c r="N148" s="21"/>
      <c r="O148" s="31">
        <f t="shared" si="23"/>
        <v>0</v>
      </c>
      <c r="P148" s="15">
        <f t="shared" si="25"/>
        <v>0</v>
      </c>
    </row>
    <row r="149" spans="1:16" s="23" customFormat="1" hidden="1" x14ac:dyDescent="0.3">
      <c r="A149" s="28"/>
      <c r="B149" s="29"/>
      <c r="C149" s="29"/>
      <c r="D149" s="30" t="s">
        <v>170</v>
      </c>
      <c r="E149" s="21">
        <f t="shared" si="21"/>
        <v>0</v>
      </c>
      <c r="F149" s="21"/>
      <c r="G149" s="21"/>
      <c r="H149" s="21"/>
      <c r="I149" s="21"/>
      <c r="J149" s="27"/>
      <c r="K149" s="21"/>
      <c r="L149" s="21"/>
      <c r="M149" s="21"/>
      <c r="N149" s="21"/>
      <c r="O149" s="31">
        <f t="shared" si="23"/>
        <v>0</v>
      </c>
      <c r="P149" s="15">
        <f t="shared" si="25"/>
        <v>0</v>
      </c>
    </row>
    <row r="150" spans="1:16" s="23" customFormat="1" ht="41.4" hidden="1" x14ac:dyDescent="0.3">
      <c r="A150" s="28"/>
      <c r="B150" s="29"/>
      <c r="C150" s="29"/>
      <c r="D150" s="30" t="s">
        <v>220</v>
      </c>
      <c r="E150" s="21"/>
      <c r="F150" s="21"/>
      <c r="G150" s="21"/>
      <c r="H150" s="21"/>
      <c r="I150" s="21"/>
      <c r="J150" s="27"/>
      <c r="K150" s="21"/>
      <c r="L150" s="21"/>
      <c r="M150" s="21"/>
      <c r="N150" s="21"/>
      <c r="O150" s="31">
        <f t="shared" si="23"/>
        <v>0</v>
      </c>
      <c r="P150" s="15">
        <f t="shared" si="25"/>
        <v>0</v>
      </c>
    </row>
    <row r="151" spans="1:16" hidden="1" x14ac:dyDescent="0.3">
      <c r="A151" s="24" t="s">
        <v>221</v>
      </c>
      <c r="B151" s="25" t="s">
        <v>222</v>
      </c>
      <c r="C151" s="25"/>
      <c r="D151" s="33" t="s">
        <v>223</v>
      </c>
      <c r="E151" s="27">
        <f t="shared" si="21"/>
        <v>0</v>
      </c>
      <c r="F151" s="31"/>
      <c r="G151" s="31"/>
      <c r="H151" s="31"/>
      <c r="I151" s="31"/>
      <c r="J151" s="27">
        <f t="shared" si="22"/>
        <v>0</v>
      </c>
      <c r="K151" s="31"/>
      <c r="L151" s="31"/>
      <c r="M151" s="31"/>
      <c r="N151" s="31"/>
      <c r="O151" s="31">
        <f t="shared" si="23"/>
        <v>0</v>
      </c>
      <c r="P151" s="15">
        <f t="shared" si="25"/>
        <v>0</v>
      </c>
    </row>
    <row r="152" spans="1:16" hidden="1" x14ac:dyDescent="0.3">
      <c r="A152" s="24" t="s">
        <v>224</v>
      </c>
      <c r="B152" s="25" t="s">
        <v>225</v>
      </c>
      <c r="C152" s="25" t="s">
        <v>212</v>
      </c>
      <c r="D152" s="33" t="s">
        <v>226</v>
      </c>
      <c r="E152" s="27">
        <f t="shared" si="21"/>
        <v>0</v>
      </c>
      <c r="F152" s="31"/>
      <c r="G152" s="31"/>
      <c r="H152" s="31"/>
      <c r="I152" s="31"/>
      <c r="J152" s="27">
        <f t="shared" si="22"/>
        <v>0</v>
      </c>
      <c r="K152" s="31">
        <v>0</v>
      </c>
      <c r="L152" s="31"/>
      <c r="M152" s="31"/>
      <c r="N152" s="31"/>
      <c r="O152" s="31">
        <f t="shared" si="23"/>
        <v>0</v>
      </c>
      <c r="P152" s="15">
        <f t="shared" si="25"/>
        <v>0</v>
      </c>
    </row>
    <row r="153" spans="1:16" ht="26.25" customHeight="1" x14ac:dyDescent="0.3">
      <c r="A153" s="24" t="s">
        <v>227</v>
      </c>
      <c r="B153" s="25" t="s">
        <v>228</v>
      </c>
      <c r="C153" s="25" t="s">
        <v>212</v>
      </c>
      <c r="D153" s="33" t="s">
        <v>229</v>
      </c>
      <c r="E153" s="27">
        <f t="shared" si="21"/>
        <v>3700000</v>
      </c>
      <c r="F153" s="31">
        <f>2200000+1500000</f>
        <v>3700000</v>
      </c>
      <c r="G153" s="31"/>
      <c r="H153" s="31"/>
      <c r="I153" s="31"/>
      <c r="J153" s="27">
        <f>L153+O153</f>
        <v>0</v>
      </c>
      <c r="K153" s="31"/>
      <c r="L153" s="31"/>
      <c r="M153" s="31"/>
      <c r="N153" s="31"/>
      <c r="O153" s="31">
        <f>SUM(K153)</f>
        <v>0</v>
      </c>
      <c r="P153" s="15">
        <f>E153+J153</f>
        <v>3700000</v>
      </c>
    </row>
    <row r="154" spans="1:16" ht="14.4" hidden="1" x14ac:dyDescent="0.3">
      <c r="A154" s="24"/>
      <c r="B154" s="25"/>
      <c r="C154" s="25"/>
      <c r="D154" s="38" t="s">
        <v>170</v>
      </c>
      <c r="E154" s="27">
        <f t="shared" si="21"/>
        <v>0</v>
      </c>
      <c r="F154" s="31"/>
      <c r="G154" s="31"/>
      <c r="H154" s="31"/>
      <c r="I154" s="31"/>
      <c r="J154" s="21">
        <f t="shared" si="22"/>
        <v>0</v>
      </c>
      <c r="K154" s="31"/>
      <c r="L154" s="31"/>
      <c r="M154" s="31"/>
      <c r="N154" s="31"/>
      <c r="O154" s="42">
        <f>K154</f>
        <v>0</v>
      </c>
      <c r="P154" s="22">
        <f t="shared" si="25"/>
        <v>0</v>
      </c>
    </row>
    <row r="155" spans="1:16" s="23" customFormat="1" ht="14.4" hidden="1" x14ac:dyDescent="0.3">
      <c r="A155" s="28"/>
      <c r="B155" s="29"/>
      <c r="C155" s="29"/>
      <c r="D155" s="38" t="s">
        <v>49</v>
      </c>
      <c r="E155" s="21">
        <f>F155</f>
        <v>0</v>
      </c>
      <c r="F155" s="42"/>
      <c r="G155" s="42"/>
      <c r="H155" s="42"/>
      <c r="I155" s="42"/>
      <c r="J155" s="21">
        <f t="shared" si="22"/>
        <v>0</v>
      </c>
      <c r="K155" s="42"/>
      <c r="L155" s="42"/>
      <c r="M155" s="42"/>
      <c r="N155" s="42"/>
      <c r="O155" s="42">
        <f>K155</f>
        <v>0</v>
      </c>
      <c r="P155" s="22">
        <f t="shared" si="25"/>
        <v>0</v>
      </c>
    </row>
    <row r="156" spans="1:16" s="23" customFormat="1" ht="27.6" hidden="1" x14ac:dyDescent="0.3">
      <c r="A156" s="28"/>
      <c r="B156" s="29"/>
      <c r="C156" s="29"/>
      <c r="D156" s="38" t="s">
        <v>171</v>
      </c>
      <c r="E156" s="21">
        <f t="shared" ref="E156:E161" si="26">F156</f>
        <v>0</v>
      </c>
      <c r="F156" s="42"/>
      <c r="G156" s="42"/>
      <c r="H156" s="42"/>
      <c r="I156" s="42"/>
      <c r="J156" s="21"/>
      <c r="K156" s="42"/>
      <c r="L156" s="42"/>
      <c r="M156" s="42"/>
      <c r="N156" s="42"/>
      <c r="O156" s="42"/>
      <c r="P156" s="22">
        <f t="shared" si="25"/>
        <v>0</v>
      </c>
    </row>
    <row r="157" spans="1:16" ht="27.6" hidden="1" x14ac:dyDescent="0.3">
      <c r="A157" s="24" t="s">
        <v>230</v>
      </c>
      <c r="B157" s="25" t="s">
        <v>231</v>
      </c>
      <c r="C157" s="25"/>
      <c r="D157" s="26" t="s">
        <v>232</v>
      </c>
      <c r="E157" s="21">
        <f t="shared" si="26"/>
        <v>0</v>
      </c>
      <c r="F157" s="27"/>
      <c r="G157" s="27"/>
      <c r="H157" s="27"/>
      <c r="I157" s="27"/>
      <c r="J157" s="27">
        <f>J158+J162</f>
        <v>0</v>
      </c>
      <c r="K157" s="27"/>
      <c r="L157" s="27"/>
      <c r="M157" s="27"/>
      <c r="N157" s="27"/>
      <c r="O157" s="27">
        <f>O158+O162</f>
        <v>0</v>
      </c>
      <c r="P157" s="22">
        <f t="shared" si="25"/>
        <v>0</v>
      </c>
    </row>
    <row r="158" spans="1:16" s="23" customFormat="1" ht="27.6" hidden="1" x14ac:dyDescent="0.3">
      <c r="A158" s="28" t="s">
        <v>233</v>
      </c>
      <c r="B158" s="29" t="s">
        <v>234</v>
      </c>
      <c r="C158" s="29" t="s">
        <v>56</v>
      </c>
      <c r="D158" s="38" t="s">
        <v>235</v>
      </c>
      <c r="E158" s="21">
        <f t="shared" si="26"/>
        <v>0</v>
      </c>
      <c r="F158" s="21"/>
      <c r="G158" s="21"/>
      <c r="H158" s="21"/>
      <c r="I158" s="21"/>
      <c r="J158" s="27">
        <f t="shared" si="22"/>
        <v>0</v>
      </c>
      <c r="K158" s="27"/>
      <c r="L158" s="27"/>
      <c r="M158" s="27"/>
      <c r="N158" s="27"/>
      <c r="O158" s="31">
        <f>K158</f>
        <v>0</v>
      </c>
      <c r="P158" s="22">
        <f t="shared" si="25"/>
        <v>0</v>
      </c>
    </row>
    <row r="159" spans="1:16" s="23" customFormat="1" ht="41.4" hidden="1" x14ac:dyDescent="0.3">
      <c r="A159" s="28"/>
      <c r="B159" s="29"/>
      <c r="C159" s="29"/>
      <c r="D159" s="30" t="s">
        <v>236</v>
      </c>
      <c r="E159" s="21">
        <f t="shared" si="26"/>
        <v>0</v>
      </c>
      <c r="F159" s="21"/>
      <c r="G159" s="21"/>
      <c r="H159" s="21"/>
      <c r="I159" s="21"/>
      <c r="J159" s="21">
        <f t="shared" si="22"/>
        <v>0</v>
      </c>
      <c r="K159" s="21"/>
      <c r="L159" s="21"/>
      <c r="M159" s="21"/>
      <c r="N159" s="21"/>
      <c r="O159" s="42">
        <f>K159</f>
        <v>0</v>
      </c>
      <c r="P159" s="22">
        <f t="shared" si="25"/>
        <v>0</v>
      </c>
    </row>
    <row r="160" spans="1:16" hidden="1" x14ac:dyDescent="0.3">
      <c r="A160" s="24" t="s">
        <v>237</v>
      </c>
      <c r="B160" s="25" t="s">
        <v>238</v>
      </c>
      <c r="C160" s="25" t="s">
        <v>239</v>
      </c>
      <c r="D160" s="33" t="s">
        <v>240</v>
      </c>
      <c r="E160" s="27">
        <f t="shared" si="26"/>
        <v>0</v>
      </c>
      <c r="F160" s="27"/>
      <c r="G160" s="27"/>
      <c r="H160" s="27"/>
      <c r="I160" s="27"/>
      <c r="J160" s="27"/>
      <c r="K160" s="27"/>
      <c r="L160" s="27"/>
      <c r="M160" s="27"/>
      <c r="N160" s="27"/>
      <c r="O160" s="31"/>
      <c r="P160" s="15">
        <f t="shared" si="25"/>
        <v>0</v>
      </c>
    </row>
    <row r="161" spans="1:18" s="23" customFormat="1" ht="14.4" hidden="1" x14ac:dyDescent="0.3">
      <c r="A161" s="28"/>
      <c r="B161" s="29"/>
      <c r="C161" s="29"/>
      <c r="D161" s="20" t="s">
        <v>49</v>
      </c>
      <c r="E161" s="21">
        <f t="shared" si="26"/>
        <v>0</v>
      </c>
      <c r="F161" s="21"/>
      <c r="G161" s="21"/>
      <c r="H161" s="21"/>
      <c r="I161" s="21"/>
      <c r="J161" s="21"/>
      <c r="K161" s="21"/>
      <c r="L161" s="21"/>
      <c r="M161" s="21"/>
      <c r="N161" s="21"/>
      <c r="O161" s="42"/>
      <c r="P161" s="22">
        <f t="shared" si="25"/>
        <v>0</v>
      </c>
    </row>
    <row r="162" spans="1:18" s="23" customFormat="1" ht="27.6" hidden="1" x14ac:dyDescent="0.3">
      <c r="A162" s="28" t="s">
        <v>241</v>
      </c>
      <c r="B162" s="29" t="s">
        <v>242</v>
      </c>
      <c r="C162" s="29" t="s">
        <v>56</v>
      </c>
      <c r="D162" s="69" t="s">
        <v>243</v>
      </c>
      <c r="E162" s="21">
        <f>F162</f>
        <v>0</v>
      </c>
      <c r="F162" s="42"/>
      <c r="G162" s="42"/>
      <c r="H162" s="42"/>
      <c r="I162" s="42"/>
      <c r="J162" s="27">
        <f t="shared" si="22"/>
        <v>0</v>
      </c>
      <c r="K162" s="31"/>
      <c r="L162" s="31"/>
      <c r="M162" s="31"/>
      <c r="N162" s="31"/>
      <c r="O162" s="31">
        <f>K162</f>
        <v>0</v>
      </c>
      <c r="P162" s="22">
        <f t="shared" si="25"/>
        <v>0</v>
      </c>
    </row>
    <row r="163" spans="1:18" s="23" customFormat="1" ht="41.4" hidden="1" x14ac:dyDescent="0.3">
      <c r="A163" s="28"/>
      <c r="B163" s="29"/>
      <c r="C163" s="29"/>
      <c r="D163" s="38" t="s">
        <v>176</v>
      </c>
      <c r="E163" s="21">
        <f>F163</f>
        <v>0</v>
      </c>
      <c r="F163" s="42"/>
      <c r="G163" s="42"/>
      <c r="H163" s="42"/>
      <c r="I163" s="42"/>
      <c r="J163" s="21">
        <f t="shared" si="22"/>
        <v>0</v>
      </c>
      <c r="K163" s="42"/>
      <c r="L163" s="42"/>
      <c r="M163" s="42"/>
      <c r="N163" s="42"/>
      <c r="O163" s="42">
        <f>K163</f>
        <v>0</v>
      </c>
      <c r="P163" s="22">
        <f t="shared" si="25"/>
        <v>0</v>
      </c>
    </row>
    <row r="164" spans="1:18" s="23" customFormat="1" ht="14.4" hidden="1" x14ac:dyDescent="0.3">
      <c r="A164" s="28" t="s">
        <v>244</v>
      </c>
      <c r="B164" s="29"/>
      <c r="C164" s="29"/>
      <c r="D164" s="33"/>
      <c r="E164" s="21">
        <f>F164</f>
        <v>0</v>
      </c>
      <c r="F164" s="42"/>
      <c r="G164" s="42"/>
      <c r="H164" s="42"/>
      <c r="I164" s="42"/>
      <c r="J164" s="21">
        <f>L164+O164</f>
        <v>0</v>
      </c>
      <c r="K164" s="42"/>
      <c r="L164" s="42"/>
      <c r="M164" s="42"/>
      <c r="N164" s="42"/>
      <c r="O164" s="42">
        <f>K164</f>
        <v>0</v>
      </c>
      <c r="P164" s="22">
        <f t="shared" si="25"/>
        <v>0</v>
      </c>
    </row>
    <row r="165" spans="1:18" ht="27.6" x14ac:dyDescent="0.3">
      <c r="A165" s="11" t="s">
        <v>245</v>
      </c>
      <c r="B165" s="12"/>
      <c r="C165" s="13"/>
      <c r="D165" s="14" t="s">
        <v>246</v>
      </c>
      <c r="E165" s="40">
        <f>E167</f>
        <v>74709104</v>
      </c>
      <c r="F165" s="40">
        <f t="shared" ref="F165:P165" si="27">F167</f>
        <v>74709104</v>
      </c>
      <c r="G165" s="40">
        <f t="shared" si="27"/>
        <v>9155328</v>
      </c>
      <c r="H165" s="40">
        <f t="shared" si="27"/>
        <v>70000</v>
      </c>
      <c r="I165" s="40">
        <f t="shared" si="27"/>
        <v>0</v>
      </c>
      <c r="J165" s="40">
        <f t="shared" si="27"/>
        <v>0</v>
      </c>
      <c r="K165" s="40">
        <f>K167</f>
        <v>0</v>
      </c>
      <c r="L165" s="40">
        <f t="shared" si="27"/>
        <v>0</v>
      </c>
      <c r="M165" s="40">
        <f t="shared" si="27"/>
        <v>0</v>
      </c>
      <c r="N165" s="40">
        <f t="shared" si="27"/>
        <v>0</v>
      </c>
      <c r="O165" s="40">
        <f t="shared" si="27"/>
        <v>0</v>
      </c>
      <c r="P165" s="40">
        <f t="shared" si="27"/>
        <v>74709104</v>
      </c>
      <c r="R165" s="16"/>
    </row>
    <row r="166" spans="1:18" s="23" customFormat="1" ht="41.4" hidden="1" x14ac:dyDescent="0.3">
      <c r="A166" s="28"/>
      <c r="B166" s="37"/>
      <c r="C166" s="29"/>
      <c r="D166" s="20" t="s">
        <v>247</v>
      </c>
      <c r="E166" s="42">
        <f>E238+E254</f>
        <v>0</v>
      </c>
      <c r="F166" s="42">
        <f>F238+F254</f>
        <v>0</v>
      </c>
      <c r="G166" s="42"/>
      <c r="H166" s="42"/>
      <c r="I166" s="42"/>
      <c r="J166" s="42">
        <f t="shared" ref="J166:O166" si="28">J254</f>
        <v>0</v>
      </c>
      <c r="K166" s="42">
        <f t="shared" si="28"/>
        <v>0</v>
      </c>
      <c r="L166" s="42">
        <f t="shared" si="28"/>
        <v>0</v>
      </c>
      <c r="M166" s="42">
        <f t="shared" si="28"/>
        <v>0</v>
      </c>
      <c r="N166" s="42">
        <f t="shared" si="28"/>
        <v>0</v>
      </c>
      <c r="O166" s="42">
        <f t="shared" si="28"/>
        <v>0</v>
      </c>
      <c r="P166" s="42">
        <f t="shared" ref="P166:P184" si="29">E166+J166</f>
        <v>0</v>
      </c>
    </row>
    <row r="167" spans="1:18" ht="30.6" customHeight="1" x14ac:dyDescent="0.3">
      <c r="A167" s="24" t="s">
        <v>248</v>
      </c>
      <c r="B167" s="36"/>
      <c r="C167" s="13"/>
      <c r="D167" s="20" t="s">
        <v>246</v>
      </c>
      <c r="E167" s="22">
        <f>F167+I167</f>
        <v>74709104</v>
      </c>
      <c r="F167" s="41">
        <f>F168+F170+F172+F177+F179+F186+F187+F188+F189+F191+F193+F195+F197+F199+F201+F203+F207+F211+F213+F215+F217+F219+F221+F224+F226+F227+F229+F230+F232+F236+F237+F239+F242+F243+F250+F255+F257+F252+F248+F234+F258+F253+F259</f>
        <v>74709104</v>
      </c>
      <c r="G167" s="41">
        <f>G168+G170+G172+G177+G179+G186+G187+G188+G189+G191+G193+G195+G197+G199+G201+G203+G207+G211+G213+G215+G217+G219+G221+G224+G226+G227+G229+G230+G232+G236+G237+G239+G242+G243+G250+G255+G257+G252+G248+G234+G258+G253+G259</f>
        <v>9155328</v>
      </c>
      <c r="H167" s="41">
        <f t="shared" ref="H167:I167" si="30">H168+H170+H172+H177+H179+H186+H187+H188+H189+H191+H193+H195+H197+H199+H201+H203+H207+H211+H213+H215+H217+H219+H221+H224+H226+H227+H229+H230+H232+H236+H237+H239+H242+H243+H250+H255+H257+H252+H248+H234+H258+H253+H259</f>
        <v>70000</v>
      </c>
      <c r="I167" s="41">
        <f t="shared" si="30"/>
        <v>0</v>
      </c>
      <c r="J167" s="41">
        <f>J168+J170+J172+J177+J179+J186+J187+J188+J189+J191+J193+J195+J197+J199+J201+J203+J207+J211+J213+J215+J217+J219+J221+J224+J226+J227+J229+J230+J232+J236+J237+J239+J242+J243+J250+J252+J255+J257+J253+J248+J234+J258+J259</f>
        <v>0</v>
      </c>
      <c r="K167" s="41">
        <f t="shared" ref="K167:P167" si="31">K168+K170+K172+K177+K179+K186+K187+K188+K189+K191+K193+K195+K197+K199+K201+K203+K207+K211+K213+K215+K217+K219+K221+K224+K226+K227+K229+K230+K232+K236+K237+K239+K242+K243+K250+K252+K255+K257+K253+K248+K234+K258+K259</f>
        <v>0</v>
      </c>
      <c r="L167" s="41">
        <f t="shared" si="31"/>
        <v>0</v>
      </c>
      <c r="M167" s="41">
        <f t="shared" si="31"/>
        <v>0</v>
      </c>
      <c r="N167" s="41">
        <f t="shared" si="31"/>
        <v>0</v>
      </c>
      <c r="O167" s="41">
        <f t="shared" si="31"/>
        <v>0</v>
      </c>
      <c r="P167" s="41">
        <f t="shared" si="31"/>
        <v>74709104</v>
      </c>
    </row>
    <row r="168" spans="1:18" ht="27.6" customHeight="1" x14ac:dyDescent="0.3">
      <c r="A168" s="24" t="s">
        <v>249</v>
      </c>
      <c r="B168" s="25" t="s">
        <v>28</v>
      </c>
      <c r="C168" s="25" t="s">
        <v>21</v>
      </c>
      <c r="D168" s="33" t="s">
        <v>109</v>
      </c>
      <c r="E168" s="27">
        <f t="shared" ref="E168:E210" si="32">F168+I168</f>
        <v>11545100</v>
      </c>
      <c r="F168" s="31">
        <v>11545100</v>
      </c>
      <c r="G168" s="31">
        <f>9180328-25000</f>
        <v>9155328</v>
      </c>
      <c r="H168" s="31">
        <f>100000-30000</f>
        <v>70000</v>
      </c>
      <c r="I168" s="31"/>
      <c r="J168" s="27">
        <f t="shared" ref="J168:J210" si="33">L168+O168</f>
        <v>0</v>
      </c>
      <c r="K168" s="31"/>
      <c r="L168" s="31"/>
      <c r="M168" s="31"/>
      <c r="N168" s="31"/>
      <c r="O168" s="31">
        <f>K168</f>
        <v>0</v>
      </c>
      <c r="P168" s="15">
        <f t="shared" si="29"/>
        <v>11545100</v>
      </c>
    </row>
    <row r="169" spans="1:18" ht="41.4" hidden="1" x14ac:dyDescent="0.3">
      <c r="A169" s="24" t="s">
        <v>250</v>
      </c>
      <c r="B169" s="36" t="s">
        <v>251</v>
      </c>
      <c r="C169" s="36"/>
      <c r="D169" s="26" t="s">
        <v>252</v>
      </c>
      <c r="E169" s="27">
        <f t="shared" si="32"/>
        <v>0</v>
      </c>
      <c r="F169" s="40"/>
      <c r="G169" s="31"/>
      <c r="H169" s="31"/>
      <c r="I169" s="31">
        <f>I170+I172</f>
        <v>0</v>
      </c>
      <c r="J169" s="31">
        <f>J170+J172</f>
        <v>0</v>
      </c>
      <c r="K169" s="31"/>
      <c r="L169" s="31"/>
      <c r="M169" s="31"/>
      <c r="N169" s="31"/>
      <c r="O169" s="31">
        <f t="shared" ref="O169:O232" si="34">K169</f>
        <v>0</v>
      </c>
      <c r="P169" s="15">
        <f t="shared" si="29"/>
        <v>0</v>
      </c>
    </row>
    <row r="170" spans="1:18" s="23" customFormat="1" ht="27.6" hidden="1" x14ac:dyDescent="0.3">
      <c r="A170" s="28" t="s">
        <v>253</v>
      </c>
      <c r="B170" s="37" t="s">
        <v>254</v>
      </c>
      <c r="C170" s="73" t="s">
        <v>35</v>
      </c>
      <c r="D170" s="74" t="s">
        <v>255</v>
      </c>
      <c r="E170" s="27">
        <f t="shared" si="32"/>
        <v>0</v>
      </c>
      <c r="F170" s="31"/>
      <c r="G170" s="31"/>
      <c r="H170" s="31"/>
      <c r="I170" s="42"/>
      <c r="J170" s="27">
        <f t="shared" si="33"/>
        <v>0</v>
      </c>
      <c r="K170" s="42"/>
      <c r="L170" s="42"/>
      <c r="M170" s="42"/>
      <c r="N170" s="42"/>
      <c r="O170" s="31">
        <f t="shared" si="34"/>
        <v>0</v>
      </c>
      <c r="P170" s="15">
        <f t="shared" si="29"/>
        <v>0</v>
      </c>
    </row>
    <row r="171" spans="1:18" ht="32.4" hidden="1" customHeight="1" x14ac:dyDescent="0.3">
      <c r="A171" s="24"/>
      <c r="B171" s="36"/>
      <c r="C171" s="75"/>
      <c r="D171" s="26" t="s">
        <v>256</v>
      </c>
      <c r="E171" s="27">
        <f t="shared" si="32"/>
        <v>0</v>
      </c>
      <c r="F171" s="42"/>
      <c r="G171" s="42"/>
      <c r="H171" s="42"/>
      <c r="I171" s="31"/>
      <c r="J171" s="27">
        <f t="shared" si="33"/>
        <v>0</v>
      </c>
      <c r="K171" s="31"/>
      <c r="L171" s="31"/>
      <c r="M171" s="31"/>
      <c r="N171" s="31"/>
      <c r="O171" s="31">
        <f t="shared" si="34"/>
        <v>0</v>
      </c>
      <c r="P171" s="15">
        <f t="shared" si="29"/>
        <v>0</v>
      </c>
    </row>
    <row r="172" spans="1:18" s="23" customFormat="1" ht="27.6" hidden="1" x14ac:dyDescent="0.3">
      <c r="A172" s="28" t="s">
        <v>257</v>
      </c>
      <c r="B172" s="37" t="s">
        <v>258</v>
      </c>
      <c r="C172" s="73" t="s">
        <v>259</v>
      </c>
      <c r="D172" s="30" t="s">
        <v>260</v>
      </c>
      <c r="E172" s="27">
        <f t="shared" si="32"/>
        <v>0</v>
      </c>
      <c r="F172" s="31"/>
      <c r="G172" s="31"/>
      <c r="H172" s="31"/>
      <c r="I172" s="42"/>
      <c r="J172" s="27">
        <f t="shared" si="33"/>
        <v>0</v>
      </c>
      <c r="K172" s="42"/>
      <c r="L172" s="42"/>
      <c r="M172" s="42"/>
      <c r="N172" s="42"/>
      <c r="O172" s="31">
        <f t="shared" si="34"/>
        <v>0</v>
      </c>
      <c r="P172" s="15">
        <f t="shared" si="29"/>
        <v>0</v>
      </c>
    </row>
    <row r="173" spans="1:18" ht="32.4" hidden="1" customHeight="1" x14ac:dyDescent="0.3">
      <c r="A173" s="24"/>
      <c r="B173" s="36"/>
      <c r="C173" s="75"/>
      <c r="D173" s="26" t="s">
        <v>256</v>
      </c>
      <c r="E173" s="27">
        <f t="shared" si="32"/>
        <v>0</v>
      </c>
      <c r="F173" s="42"/>
      <c r="G173" s="42"/>
      <c r="H173" s="42"/>
      <c r="I173" s="31"/>
      <c r="J173" s="27">
        <f t="shared" si="33"/>
        <v>0</v>
      </c>
      <c r="K173" s="31"/>
      <c r="L173" s="31"/>
      <c r="M173" s="31"/>
      <c r="N173" s="31"/>
      <c r="O173" s="31">
        <f t="shared" si="34"/>
        <v>0</v>
      </c>
      <c r="P173" s="15">
        <f t="shared" si="29"/>
        <v>0</v>
      </c>
    </row>
    <row r="174" spans="1:18" ht="41.4" hidden="1" x14ac:dyDescent="0.3">
      <c r="A174" s="24">
        <v>1513017</v>
      </c>
      <c r="B174" s="36" t="s">
        <v>261</v>
      </c>
      <c r="C174" s="36" t="s">
        <v>259</v>
      </c>
      <c r="D174" s="26" t="s">
        <v>262</v>
      </c>
      <c r="E174" s="27">
        <f t="shared" si="32"/>
        <v>0</v>
      </c>
      <c r="F174" s="31"/>
      <c r="G174" s="31"/>
      <c r="H174" s="31"/>
      <c r="I174" s="31"/>
      <c r="J174" s="27">
        <f t="shared" si="33"/>
        <v>0</v>
      </c>
      <c r="K174" s="31"/>
      <c r="L174" s="31"/>
      <c r="M174" s="31"/>
      <c r="N174" s="31"/>
      <c r="O174" s="31">
        <f t="shared" si="34"/>
        <v>0</v>
      </c>
      <c r="P174" s="15">
        <f t="shared" si="29"/>
        <v>0</v>
      </c>
    </row>
    <row r="175" spans="1:18" ht="55.2" hidden="1" x14ac:dyDescent="0.3">
      <c r="A175" s="24"/>
      <c r="B175" s="36"/>
      <c r="C175" s="36"/>
      <c r="D175" s="26" t="s">
        <v>263</v>
      </c>
      <c r="E175" s="27">
        <f t="shared" si="32"/>
        <v>0</v>
      </c>
      <c r="F175" s="31"/>
      <c r="G175" s="31"/>
      <c r="H175" s="31"/>
      <c r="I175" s="31"/>
      <c r="J175" s="27">
        <f t="shared" si="33"/>
        <v>0</v>
      </c>
      <c r="K175" s="31"/>
      <c r="L175" s="31"/>
      <c r="M175" s="31"/>
      <c r="N175" s="31"/>
      <c r="O175" s="31">
        <f t="shared" si="34"/>
        <v>0</v>
      </c>
      <c r="P175" s="15">
        <f t="shared" si="29"/>
        <v>0</v>
      </c>
    </row>
    <row r="176" spans="1:18" ht="27.6" hidden="1" x14ac:dyDescent="0.3">
      <c r="A176" s="24" t="s">
        <v>264</v>
      </c>
      <c r="B176" s="36" t="s">
        <v>265</v>
      </c>
      <c r="C176" s="36"/>
      <c r="D176" s="26" t="s">
        <v>266</v>
      </c>
      <c r="E176" s="27">
        <f t="shared" si="32"/>
        <v>0</v>
      </c>
      <c r="F176" s="31"/>
      <c r="G176" s="31"/>
      <c r="H176" s="31"/>
      <c r="I176" s="31">
        <f>I177+I179+I181</f>
        <v>0</v>
      </c>
      <c r="J176" s="27">
        <f t="shared" si="33"/>
        <v>0</v>
      </c>
      <c r="K176" s="31"/>
      <c r="L176" s="31"/>
      <c r="M176" s="31"/>
      <c r="N176" s="31"/>
      <c r="O176" s="31">
        <f t="shared" si="34"/>
        <v>0</v>
      </c>
      <c r="P176" s="15">
        <f t="shared" si="29"/>
        <v>0</v>
      </c>
    </row>
    <row r="177" spans="1:16" s="23" customFormat="1" ht="41.4" hidden="1" x14ac:dyDescent="0.3">
      <c r="A177" s="28" t="s">
        <v>267</v>
      </c>
      <c r="B177" s="37" t="s">
        <v>268</v>
      </c>
      <c r="C177" s="73" t="s">
        <v>35</v>
      </c>
      <c r="D177" s="20" t="s">
        <v>269</v>
      </c>
      <c r="E177" s="27">
        <f t="shared" si="32"/>
        <v>0</v>
      </c>
      <c r="F177" s="31"/>
      <c r="G177" s="31"/>
      <c r="H177" s="31"/>
      <c r="I177" s="42"/>
      <c r="J177" s="27">
        <f t="shared" si="33"/>
        <v>0</v>
      </c>
      <c r="K177" s="42"/>
      <c r="L177" s="42"/>
      <c r="M177" s="42"/>
      <c r="N177" s="42"/>
      <c r="O177" s="31">
        <f t="shared" si="34"/>
        <v>0</v>
      </c>
      <c r="P177" s="15">
        <f t="shared" si="29"/>
        <v>0</v>
      </c>
    </row>
    <row r="178" spans="1:16" ht="32.4" hidden="1" customHeight="1" x14ac:dyDescent="0.3">
      <c r="A178" s="24"/>
      <c r="B178" s="36"/>
      <c r="C178" s="75"/>
      <c r="D178" s="26" t="s">
        <v>270</v>
      </c>
      <c r="E178" s="27">
        <f t="shared" si="32"/>
        <v>0</v>
      </c>
      <c r="F178" s="42"/>
      <c r="G178" s="42"/>
      <c r="H178" s="42"/>
      <c r="I178" s="31"/>
      <c r="J178" s="27">
        <f t="shared" si="33"/>
        <v>0</v>
      </c>
      <c r="K178" s="31"/>
      <c r="L178" s="31"/>
      <c r="M178" s="31"/>
      <c r="N178" s="31"/>
      <c r="O178" s="31">
        <f t="shared" si="34"/>
        <v>0</v>
      </c>
      <c r="P178" s="15">
        <f t="shared" si="29"/>
        <v>0</v>
      </c>
    </row>
    <row r="179" spans="1:16" s="23" customFormat="1" ht="27.6" hidden="1" x14ac:dyDescent="0.3">
      <c r="A179" s="28" t="s">
        <v>271</v>
      </c>
      <c r="B179" s="37" t="s">
        <v>272</v>
      </c>
      <c r="C179" s="73" t="s">
        <v>259</v>
      </c>
      <c r="D179" s="30" t="s">
        <v>273</v>
      </c>
      <c r="E179" s="27">
        <f t="shared" si="32"/>
        <v>0</v>
      </c>
      <c r="F179" s="31"/>
      <c r="G179" s="31"/>
      <c r="H179" s="31"/>
      <c r="I179" s="42"/>
      <c r="J179" s="27">
        <f t="shared" si="33"/>
        <v>0</v>
      </c>
      <c r="K179" s="42"/>
      <c r="L179" s="42"/>
      <c r="M179" s="42"/>
      <c r="N179" s="42"/>
      <c r="O179" s="31">
        <f t="shared" si="34"/>
        <v>0</v>
      </c>
      <c r="P179" s="15">
        <f t="shared" si="29"/>
        <v>0</v>
      </c>
    </row>
    <row r="180" spans="1:16" ht="32.4" hidden="1" customHeight="1" x14ac:dyDescent="0.3">
      <c r="A180" s="24"/>
      <c r="B180" s="36"/>
      <c r="C180" s="75"/>
      <c r="D180" s="26" t="s">
        <v>270</v>
      </c>
      <c r="E180" s="27">
        <f t="shared" si="32"/>
        <v>0</v>
      </c>
      <c r="F180" s="42"/>
      <c r="G180" s="42"/>
      <c r="H180" s="42"/>
      <c r="I180" s="31"/>
      <c r="J180" s="27">
        <f t="shared" si="33"/>
        <v>0</v>
      </c>
      <c r="K180" s="31"/>
      <c r="L180" s="31"/>
      <c r="M180" s="31"/>
      <c r="N180" s="31"/>
      <c r="O180" s="31">
        <f t="shared" si="34"/>
        <v>0</v>
      </c>
      <c r="P180" s="15">
        <f t="shared" si="29"/>
        <v>0</v>
      </c>
    </row>
    <row r="181" spans="1:16" s="23" customFormat="1" hidden="1" x14ac:dyDescent="0.3">
      <c r="A181" s="28" t="s">
        <v>274</v>
      </c>
      <c r="B181" s="37" t="s">
        <v>275</v>
      </c>
      <c r="C181" s="73" t="s">
        <v>259</v>
      </c>
      <c r="D181" s="30" t="s">
        <v>276</v>
      </c>
      <c r="E181" s="27">
        <f t="shared" si="32"/>
        <v>0</v>
      </c>
      <c r="F181" s="31"/>
      <c r="G181" s="31"/>
      <c r="H181" s="31"/>
      <c r="I181" s="42"/>
      <c r="J181" s="27">
        <f t="shared" si="33"/>
        <v>0</v>
      </c>
      <c r="K181" s="42"/>
      <c r="L181" s="42"/>
      <c r="M181" s="42"/>
      <c r="N181" s="42"/>
      <c r="O181" s="31">
        <f t="shared" si="34"/>
        <v>0</v>
      </c>
      <c r="P181" s="15">
        <f t="shared" si="29"/>
        <v>0</v>
      </c>
    </row>
    <row r="182" spans="1:16" ht="41.4" hidden="1" x14ac:dyDescent="0.3">
      <c r="A182" s="24"/>
      <c r="B182" s="36"/>
      <c r="C182" s="75"/>
      <c r="D182" s="26" t="s">
        <v>277</v>
      </c>
      <c r="E182" s="27">
        <f t="shared" si="32"/>
        <v>0</v>
      </c>
      <c r="F182" s="42"/>
      <c r="G182" s="42"/>
      <c r="H182" s="42"/>
      <c r="I182" s="31"/>
      <c r="J182" s="27">
        <f t="shared" si="33"/>
        <v>0</v>
      </c>
      <c r="K182" s="31"/>
      <c r="L182" s="31"/>
      <c r="M182" s="31"/>
      <c r="N182" s="31"/>
      <c r="O182" s="31">
        <f t="shared" si="34"/>
        <v>0</v>
      </c>
      <c r="P182" s="15">
        <f t="shared" si="29"/>
        <v>0</v>
      </c>
    </row>
    <row r="183" spans="1:16" ht="41.4" hidden="1" x14ac:dyDescent="0.3">
      <c r="A183" s="24">
        <v>1513028</v>
      </c>
      <c r="B183" s="36" t="s">
        <v>278</v>
      </c>
      <c r="C183" s="25" t="s">
        <v>259</v>
      </c>
      <c r="D183" s="26" t="s">
        <v>279</v>
      </c>
      <c r="E183" s="27">
        <f t="shared" si="32"/>
        <v>0</v>
      </c>
      <c r="F183" s="31"/>
      <c r="G183" s="31"/>
      <c r="H183" s="31"/>
      <c r="I183" s="31"/>
      <c r="J183" s="27">
        <f t="shared" si="33"/>
        <v>0</v>
      </c>
      <c r="K183" s="31"/>
      <c r="L183" s="31"/>
      <c r="M183" s="31"/>
      <c r="N183" s="31"/>
      <c r="O183" s="31">
        <f t="shared" si="34"/>
        <v>0</v>
      </c>
      <c r="P183" s="15">
        <f t="shared" si="29"/>
        <v>0</v>
      </c>
    </row>
    <row r="184" spans="1:16" ht="41.4" hidden="1" x14ac:dyDescent="0.3">
      <c r="A184" s="24"/>
      <c r="B184" s="36"/>
      <c r="C184" s="25"/>
      <c r="D184" s="26" t="s">
        <v>277</v>
      </c>
      <c r="E184" s="27">
        <f t="shared" si="32"/>
        <v>0</v>
      </c>
      <c r="F184" s="31"/>
      <c r="G184" s="31"/>
      <c r="H184" s="31"/>
      <c r="I184" s="31">
        <f>I183</f>
        <v>0</v>
      </c>
      <c r="J184" s="27">
        <f t="shared" si="33"/>
        <v>0</v>
      </c>
      <c r="K184" s="31"/>
      <c r="L184" s="31"/>
      <c r="M184" s="31"/>
      <c r="N184" s="31"/>
      <c r="O184" s="31">
        <f t="shared" si="34"/>
        <v>0</v>
      </c>
      <c r="P184" s="15">
        <f t="shared" si="29"/>
        <v>0</v>
      </c>
    </row>
    <row r="185" spans="1:16" ht="41.4" hidden="1" x14ac:dyDescent="0.3">
      <c r="A185" s="24" t="s">
        <v>280</v>
      </c>
      <c r="B185" s="36" t="s">
        <v>281</v>
      </c>
      <c r="C185" s="25"/>
      <c r="D185" s="26" t="s">
        <v>282</v>
      </c>
      <c r="E185" s="27">
        <f>SUM(E186:E189)</f>
        <v>0</v>
      </c>
      <c r="F185" s="31"/>
      <c r="G185" s="31"/>
      <c r="H185" s="31"/>
      <c r="I185" s="27">
        <f>SUM(I186:I189)</f>
        <v>0</v>
      </c>
      <c r="J185" s="27">
        <f>SUM(J186:J189)</f>
        <v>0</v>
      </c>
      <c r="K185" s="27"/>
      <c r="L185" s="27"/>
      <c r="M185" s="27"/>
      <c r="N185" s="27"/>
      <c r="O185" s="31">
        <f t="shared" si="34"/>
        <v>0</v>
      </c>
      <c r="P185" s="15">
        <f>SUM(P186:P189)</f>
        <v>0</v>
      </c>
    </row>
    <row r="186" spans="1:16" ht="27.6" hidden="1" x14ac:dyDescent="0.3">
      <c r="A186" s="24" t="s">
        <v>283</v>
      </c>
      <c r="B186" s="36" t="s">
        <v>284</v>
      </c>
      <c r="C186" s="25" t="s">
        <v>35</v>
      </c>
      <c r="D186" s="26" t="s">
        <v>285</v>
      </c>
      <c r="E186" s="27">
        <f>F186+I186</f>
        <v>0</v>
      </c>
      <c r="F186" s="27"/>
      <c r="G186" s="27"/>
      <c r="H186" s="27"/>
      <c r="I186" s="31"/>
      <c r="J186" s="27">
        <f>L186+O186</f>
        <v>0</v>
      </c>
      <c r="K186" s="31"/>
      <c r="L186" s="31"/>
      <c r="M186" s="31"/>
      <c r="N186" s="31"/>
      <c r="O186" s="31">
        <f t="shared" si="34"/>
        <v>0</v>
      </c>
      <c r="P186" s="15">
        <f t="shared" ref="P186:P258" si="35">E186+J186</f>
        <v>0</v>
      </c>
    </row>
    <row r="187" spans="1:16" ht="32.4" hidden="1" customHeight="1" x14ac:dyDescent="0.3">
      <c r="A187" s="24" t="s">
        <v>286</v>
      </c>
      <c r="B187" s="36" t="s">
        <v>287</v>
      </c>
      <c r="C187" s="25" t="s">
        <v>131</v>
      </c>
      <c r="D187" s="26" t="s">
        <v>288</v>
      </c>
      <c r="E187" s="27">
        <f>F187+I187</f>
        <v>0</v>
      </c>
      <c r="F187" s="31"/>
      <c r="G187" s="31"/>
      <c r="H187" s="31"/>
      <c r="I187" s="31"/>
      <c r="J187" s="27">
        <f>L187+O187</f>
        <v>0</v>
      </c>
      <c r="K187" s="31"/>
      <c r="L187" s="31"/>
      <c r="M187" s="31"/>
      <c r="N187" s="31"/>
      <c r="O187" s="31">
        <f t="shared" si="34"/>
        <v>0</v>
      </c>
      <c r="P187" s="15">
        <f t="shared" si="35"/>
        <v>0</v>
      </c>
    </row>
    <row r="188" spans="1:16" ht="27.6" hidden="1" x14ac:dyDescent="0.3">
      <c r="A188" s="24" t="s">
        <v>289</v>
      </c>
      <c r="B188" s="36" t="s">
        <v>290</v>
      </c>
      <c r="C188" s="25" t="s">
        <v>131</v>
      </c>
      <c r="D188" s="26" t="s">
        <v>291</v>
      </c>
      <c r="E188" s="27">
        <f>F188+I188</f>
        <v>0</v>
      </c>
      <c r="F188" s="31"/>
      <c r="G188" s="31"/>
      <c r="H188" s="31"/>
      <c r="I188" s="31"/>
      <c r="J188" s="27">
        <f>L188+O188</f>
        <v>0</v>
      </c>
      <c r="K188" s="31"/>
      <c r="L188" s="31"/>
      <c r="M188" s="31"/>
      <c r="N188" s="31"/>
      <c r="O188" s="31">
        <f t="shared" si="34"/>
        <v>0</v>
      </c>
      <c r="P188" s="15">
        <f t="shared" si="35"/>
        <v>0</v>
      </c>
    </row>
    <row r="189" spans="1:16" ht="27.6" hidden="1" x14ac:dyDescent="0.3">
      <c r="A189" s="24" t="s">
        <v>292</v>
      </c>
      <c r="B189" s="36" t="s">
        <v>293</v>
      </c>
      <c r="C189" s="25" t="s">
        <v>131</v>
      </c>
      <c r="D189" s="26" t="s">
        <v>294</v>
      </c>
      <c r="E189" s="27">
        <f>F189+I189</f>
        <v>0</v>
      </c>
      <c r="F189" s="31"/>
      <c r="G189" s="31"/>
      <c r="H189" s="31"/>
      <c r="I189" s="31"/>
      <c r="J189" s="27">
        <f>L189+O189</f>
        <v>0</v>
      </c>
      <c r="K189" s="31"/>
      <c r="L189" s="31"/>
      <c r="M189" s="31"/>
      <c r="N189" s="31"/>
      <c r="O189" s="31">
        <f t="shared" si="34"/>
        <v>0</v>
      </c>
      <c r="P189" s="15">
        <f t="shared" si="35"/>
        <v>0</v>
      </c>
    </row>
    <row r="190" spans="1:16" ht="27.6" hidden="1" x14ac:dyDescent="0.3">
      <c r="A190" s="24" t="s">
        <v>295</v>
      </c>
      <c r="B190" s="36" t="s">
        <v>296</v>
      </c>
      <c r="C190" s="36"/>
      <c r="D190" s="33" t="s">
        <v>297</v>
      </c>
      <c r="E190" s="27">
        <f t="shared" si="32"/>
        <v>0</v>
      </c>
      <c r="F190" s="31"/>
      <c r="G190" s="31"/>
      <c r="H190" s="31"/>
      <c r="I190" s="31">
        <f>I191+I193+I195+I197+I199+I201+I203+I205+I207</f>
        <v>0</v>
      </c>
      <c r="J190" s="27">
        <f t="shared" si="33"/>
        <v>0</v>
      </c>
      <c r="K190" s="31"/>
      <c r="L190" s="31"/>
      <c r="M190" s="31"/>
      <c r="N190" s="31"/>
      <c r="O190" s="31">
        <f t="shared" si="34"/>
        <v>0</v>
      </c>
      <c r="P190" s="15">
        <f t="shared" si="35"/>
        <v>0</v>
      </c>
    </row>
    <row r="191" spans="1:16" hidden="1" x14ac:dyDescent="0.3">
      <c r="A191" s="24" t="s">
        <v>298</v>
      </c>
      <c r="B191" s="36" t="s">
        <v>299</v>
      </c>
      <c r="C191" s="36" t="s">
        <v>300</v>
      </c>
      <c r="D191" s="26" t="s">
        <v>301</v>
      </c>
      <c r="E191" s="27">
        <f t="shared" si="32"/>
        <v>0</v>
      </c>
      <c r="F191" s="31"/>
      <c r="G191" s="31"/>
      <c r="H191" s="31"/>
      <c r="I191" s="31"/>
      <c r="J191" s="27">
        <f t="shared" si="33"/>
        <v>0</v>
      </c>
      <c r="K191" s="31"/>
      <c r="L191" s="31"/>
      <c r="M191" s="31"/>
      <c r="N191" s="31"/>
      <c r="O191" s="31">
        <f t="shared" si="34"/>
        <v>0</v>
      </c>
      <c r="P191" s="15">
        <f t="shared" si="35"/>
        <v>0</v>
      </c>
    </row>
    <row r="192" spans="1:16" ht="138" hidden="1" x14ac:dyDescent="0.3">
      <c r="A192" s="24"/>
      <c r="B192" s="36"/>
      <c r="C192" s="36"/>
      <c r="D192" s="26" t="s">
        <v>302</v>
      </c>
      <c r="E192" s="27">
        <f t="shared" si="32"/>
        <v>0</v>
      </c>
      <c r="F192" s="31"/>
      <c r="G192" s="31"/>
      <c r="H192" s="31"/>
      <c r="I192" s="31"/>
      <c r="J192" s="27">
        <f t="shared" si="33"/>
        <v>0</v>
      </c>
      <c r="K192" s="31"/>
      <c r="L192" s="31"/>
      <c r="M192" s="31"/>
      <c r="N192" s="31"/>
      <c r="O192" s="31">
        <f t="shared" si="34"/>
        <v>0</v>
      </c>
      <c r="P192" s="15">
        <f t="shared" si="35"/>
        <v>0</v>
      </c>
    </row>
    <row r="193" spans="1:16" hidden="1" x14ac:dyDescent="0.3">
      <c r="A193" s="24" t="s">
        <v>303</v>
      </c>
      <c r="B193" s="36" t="s">
        <v>304</v>
      </c>
      <c r="C193" s="36" t="s">
        <v>300</v>
      </c>
      <c r="D193" s="26" t="s">
        <v>305</v>
      </c>
      <c r="E193" s="27">
        <f t="shared" si="32"/>
        <v>0</v>
      </c>
      <c r="F193" s="31"/>
      <c r="G193" s="31"/>
      <c r="H193" s="31"/>
      <c r="I193" s="31"/>
      <c r="J193" s="27">
        <f t="shared" si="33"/>
        <v>0</v>
      </c>
      <c r="K193" s="31"/>
      <c r="L193" s="31"/>
      <c r="M193" s="31"/>
      <c r="N193" s="31"/>
      <c r="O193" s="31">
        <f t="shared" si="34"/>
        <v>0</v>
      </c>
      <c r="P193" s="15">
        <f t="shared" si="35"/>
        <v>0</v>
      </c>
    </row>
    <row r="194" spans="1:16" ht="138" hidden="1" x14ac:dyDescent="0.3">
      <c r="A194" s="24"/>
      <c r="B194" s="36"/>
      <c r="C194" s="36"/>
      <c r="D194" s="26" t="s">
        <v>302</v>
      </c>
      <c r="E194" s="27">
        <f t="shared" si="32"/>
        <v>0</v>
      </c>
      <c r="F194" s="31"/>
      <c r="G194" s="31"/>
      <c r="H194" s="31"/>
      <c r="I194" s="31"/>
      <c r="J194" s="27">
        <f t="shared" si="33"/>
        <v>0</v>
      </c>
      <c r="K194" s="31"/>
      <c r="L194" s="31"/>
      <c r="M194" s="31"/>
      <c r="N194" s="31"/>
      <c r="O194" s="31">
        <f t="shared" si="34"/>
        <v>0</v>
      </c>
      <c r="P194" s="15">
        <f t="shared" si="35"/>
        <v>0</v>
      </c>
    </row>
    <row r="195" spans="1:16" hidden="1" x14ac:dyDescent="0.3">
      <c r="A195" s="24" t="s">
        <v>306</v>
      </c>
      <c r="B195" s="36" t="s">
        <v>307</v>
      </c>
      <c r="C195" s="36" t="s">
        <v>300</v>
      </c>
      <c r="D195" s="26" t="s">
        <v>308</v>
      </c>
      <c r="E195" s="27">
        <f t="shared" si="32"/>
        <v>0</v>
      </c>
      <c r="F195" s="31"/>
      <c r="G195" s="31"/>
      <c r="H195" s="31"/>
      <c r="I195" s="31"/>
      <c r="J195" s="27">
        <f t="shared" si="33"/>
        <v>0</v>
      </c>
      <c r="K195" s="31"/>
      <c r="L195" s="31"/>
      <c r="M195" s="31"/>
      <c r="N195" s="31"/>
      <c r="O195" s="31">
        <f t="shared" si="34"/>
        <v>0</v>
      </c>
      <c r="P195" s="15">
        <f t="shared" si="35"/>
        <v>0</v>
      </c>
    </row>
    <row r="196" spans="1:16" ht="138" hidden="1" x14ac:dyDescent="0.3">
      <c r="A196" s="24"/>
      <c r="B196" s="36"/>
      <c r="C196" s="36"/>
      <c r="D196" s="26" t="s">
        <v>302</v>
      </c>
      <c r="E196" s="27">
        <f t="shared" si="32"/>
        <v>0</v>
      </c>
      <c r="F196" s="31"/>
      <c r="G196" s="31"/>
      <c r="H196" s="31"/>
      <c r="I196" s="31"/>
      <c r="J196" s="27">
        <f t="shared" si="33"/>
        <v>0</v>
      </c>
      <c r="K196" s="31"/>
      <c r="L196" s="31"/>
      <c r="M196" s="31"/>
      <c r="N196" s="31"/>
      <c r="O196" s="31">
        <f t="shared" si="34"/>
        <v>0</v>
      </c>
      <c r="P196" s="15">
        <f t="shared" si="35"/>
        <v>0</v>
      </c>
    </row>
    <row r="197" spans="1:16" hidden="1" x14ac:dyDescent="0.3">
      <c r="A197" s="24" t="s">
        <v>309</v>
      </c>
      <c r="B197" s="36" t="s">
        <v>310</v>
      </c>
      <c r="C197" s="36" t="s">
        <v>300</v>
      </c>
      <c r="D197" s="26" t="s">
        <v>311</v>
      </c>
      <c r="E197" s="27">
        <f t="shared" si="32"/>
        <v>0</v>
      </c>
      <c r="F197" s="31"/>
      <c r="G197" s="31"/>
      <c r="H197" s="31"/>
      <c r="I197" s="31"/>
      <c r="J197" s="27">
        <f t="shared" si="33"/>
        <v>0</v>
      </c>
      <c r="K197" s="31"/>
      <c r="L197" s="31"/>
      <c r="M197" s="31"/>
      <c r="N197" s="31"/>
      <c r="O197" s="31">
        <f t="shared" si="34"/>
        <v>0</v>
      </c>
      <c r="P197" s="15">
        <f t="shared" si="35"/>
        <v>0</v>
      </c>
    </row>
    <row r="198" spans="1:16" ht="138" hidden="1" x14ac:dyDescent="0.3">
      <c r="A198" s="24"/>
      <c r="B198" s="36"/>
      <c r="C198" s="36"/>
      <c r="D198" s="26" t="s">
        <v>302</v>
      </c>
      <c r="E198" s="27">
        <f t="shared" si="32"/>
        <v>0</v>
      </c>
      <c r="F198" s="31"/>
      <c r="G198" s="31"/>
      <c r="H198" s="31"/>
      <c r="I198" s="31"/>
      <c r="J198" s="27">
        <f t="shared" si="33"/>
        <v>0</v>
      </c>
      <c r="K198" s="31"/>
      <c r="L198" s="31"/>
      <c r="M198" s="31"/>
      <c r="N198" s="31"/>
      <c r="O198" s="31">
        <f t="shared" si="34"/>
        <v>0</v>
      </c>
      <c r="P198" s="15">
        <f t="shared" si="35"/>
        <v>0</v>
      </c>
    </row>
    <row r="199" spans="1:16" hidden="1" x14ac:dyDescent="0.3">
      <c r="A199" s="24" t="s">
        <v>312</v>
      </c>
      <c r="B199" s="36" t="s">
        <v>313</v>
      </c>
      <c r="C199" s="36" t="s">
        <v>300</v>
      </c>
      <c r="D199" s="26" t="s">
        <v>314</v>
      </c>
      <c r="E199" s="27">
        <f t="shared" si="32"/>
        <v>0</v>
      </c>
      <c r="F199" s="31"/>
      <c r="G199" s="31"/>
      <c r="H199" s="31"/>
      <c r="I199" s="31"/>
      <c r="J199" s="27">
        <f t="shared" si="33"/>
        <v>0</v>
      </c>
      <c r="K199" s="31"/>
      <c r="L199" s="31"/>
      <c r="M199" s="31"/>
      <c r="N199" s="31"/>
      <c r="O199" s="31">
        <f t="shared" si="34"/>
        <v>0</v>
      </c>
      <c r="P199" s="15">
        <f t="shared" si="35"/>
        <v>0</v>
      </c>
    </row>
    <row r="200" spans="1:16" ht="138" hidden="1" x14ac:dyDescent="0.3">
      <c r="A200" s="24"/>
      <c r="B200" s="36"/>
      <c r="C200" s="36"/>
      <c r="D200" s="26" t="s">
        <v>302</v>
      </c>
      <c r="E200" s="27">
        <f t="shared" si="32"/>
        <v>0</v>
      </c>
      <c r="F200" s="31"/>
      <c r="G200" s="31"/>
      <c r="H200" s="31"/>
      <c r="I200" s="31"/>
      <c r="J200" s="27">
        <f t="shared" si="33"/>
        <v>0</v>
      </c>
      <c r="K200" s="31"/>
      <c r="L200" s="31"/>
      <c r="M200" s="31"/>
      <c r="N200" s="31"/>
      <c r="O200" s="31">
        <f t="shared" si="34"/>
        <v>0</v>
      </c>
      <c r="P200" s="15">
        <f t="shared" si="35"/>
        <v>0</v>
      </c>
    </row>
    <row r="201" spans="1:16" hidden="1" x14ac:dyDescent="0.3">
      <c r="A201" s="24" t="s">
        <v>315</v>
      </c>
      <c r="B201" s="36" t="s">
        <v>316</v>
      </c>
      <c r="C201" s="36" t="s">
        <v>300</v>
      </c>
      <c r="D201" s="26" t="s">
        <v>317</v>
      </c>
      <c r="E201" s="27">
        <f t="shared" si="32"/>
        <v>0</v>
      </c>
      <c r="F201" s="31"/>
      <c r="G201" s="31"/>
      <c r="H201" s="31"/>
      <c r="I201" s="31"/>
      <c r="J201" s="27">
        <f t="shared" si="33"/>
        <v>0</v>
      </c>
      <c r="K201" s="31"/>
      <c r="L201" s="31"/>
      <c r="M201" s="31"/>
      <c r="N201" s="31"/>
      <c r="O201" s="31">
        <f t="shared" si="34"/>
        <v>0</v>
      </c>
      <c r="P201" s="15">
        <f t="shared" si="35"/>
        <v>0</v>
      </c>
    </row>
    <row r="202" spans="1:16" ht="138" hidden="1" x14ac:dyDescent="0.3">
      <c r="A202" s="24"/>
      <c r="B202" s="36"/>
      <c r="C202" s="36"/>
      <c r="D202" s="26" t="s">
        <v>302</v>
      </c>
      <c r="E202" s="27">
        <f t="shared" si="32"/>
        <v>0</v>
      </c>
      <c r="F202" s="31"/>
      <c r="G202" s="31"/>
      <c r="H202" s="31"/>
      <c r="I202" s="31"/>
      <c r="J202" s="27">
        <f t="shared" si="33"/>
        <v>0</v>
      </c>
      <c r="K202" s="31"/>
      <c r="L202" s="31"/>
      <c r="M202" s="31"/>
      <c r="N202" s="31"/>
      <c r="O202" s="31">
        <f t="shared" si="34"/>
        <v>0</v>
      </c>
      <c r="P202" s="15">
        <f t="shared" si="35"/>
        <v>0</v>
      </c>
    </row>
    <row r="203" spans="1:16" hidden="1" x14ac:dyDescent="0.3">
      <c r="A203" s="24" t="s">
        <v>318</v>
      </c>
      <c r="B203" s="36" t="s">
        <v>319</v>
      </c>
      <c r="C203" s="36" t="s">
        <v>300</v>
      </c>
      <c r="D203" s="39" t="s">
        <v>320</v>
      </c>
      <c r="E203" s="27">
        <f>F203+I203</f>
        <v>0</v>
      </c>
      <c r="F203" s="31"/>
      <c r="G203" s="31"/>
      <c r="H203" s="31"/>
      <c r="I203" s="31"/>
      <c r="J203" s="27">
        <f t="shared" si="33"/>
        <v>0</v>
      </c>
      <c r="K203" s="31"/>
      <c r="L203" s="31"/>
      <c r="M203" s="31"/>
      <c r="N203" s="31"/>
      <c r="O203" s="31">
        <f t="shared" si="34"/>
        <v>0</v>
      </c>
      <c r="P203" s="15">
        <f t="shared" si="35"/>
        <v>0</v>
      </c>
    </row>
    <row r="204" spans="1:16" ht="138" hidden="1" x14ac:dyDescent="0.3">
      <c r="A204" s="24"/>
      <c r="B204" s="36"/>
      <c r="C204" s="36"/>
      <c r="D204" s="26" t="s">
        <v>302</v>
      </c>
      <c r="E204" s="27">
        <f>F204+I204</f>
        <v>0</v>
      </c>
      <c r="F204" s="31"/>
      <c r="G204" s="31"/>
      <c r="H204" s="31"/>
      <c r="I204" s="31"/>
      <c r="J204" s="27">
        <f t="shared" si="33"/>
        <v>0</v>
      </c>
      <c r="K204" s="31"/>
      <c r="L204" s="31"/>
      <c r="M204" s="31"/>
      <c r="N204" s="31"/>
      <c r="O204" s="31">
        <f t="shared" si="34"/>
        <v>0</v>
      </c>
      <c r="P204" s="15">
        <f t="shared" si="35"/>
        <v>0</v>
      </c>
    </row>
    <row r="205" spans="1:16" hidden="1" x14ac:dyDescent="0.3">
      <c r="A205" s="24" t="s">
        <v>321</v>
      </c>
      <c r="B205" s="36" t="s">
        <v>322</v>
      </c>
      <c r="C205" s="36" t="s">
        <v>300</v>
      </c>
      <c r="D205" s="26" t="s">
        <v>323</v>
      </c>
      <c r="E205" s="27">
        <f t="shared" si="32"/>
        <v>0</v>
      </c>
      <c r="F205" s="31"/>
      <c r="G205" s="31"/>
      <c r="H205" s="31"/>
      <c r="I205" s="31"/>
      <c r="J205" s="27">
        <f t="shared" si="33"/>
        <v>0</v>
      </c>
      <c r="K205" s="31"/>
      <c r="L205" s="31"/>
      <c r="M205" s="31"/>
      <c r="N205" s="31"/>
      <c r="O205" s="31">
        <f t="shared" si="34"/>
        <v>0</v>
      </c>
      <c r="P205" s="15">
        <f t="shared" si="35"/>
        <v>0</v>
      </c>
    </row>
    <row r="206" spans="1:16" ht="138" hidden="1" x14ac:dyDescent="0.3">
      <c r="A206" s="24"/>
      <c r="B206" s="36"/>
      <c r="C206" s="36"/>
      <c r="D206" s="26" t="s">
        <v>302</v>
      </c>
      <c r="E206" s="27">
        <f t="shared" si="32"/>
        <v>0</v>
      </c>
      <c r="F206" s="31"/>
      <c r="G206" s="31"/>
      <c r="H206" s="31"/>
      <c r="I206" s="31"/>
      <c r="J206" s="27">
        <f t="shared" si="33"/>
        <v>0</v>
      </c>
      <c r="K206" s="31"/>
      <c r="L206" s="31"/>
      <c r="M206" s="31"/>
      <c r="N206" s="31"/>
      <c r="O206" s="31">
        <f t="shared" si="34"/>
        <v>0</v>
      </c>
      <c r="P206" s="15">
        <f t="shared" si="35"/>
        <v>0</v>
      </c>
    </row>
    <row r="207" spans="1:16" ht="32.4" hidden="1" customHeight="1" x14ac:dyDescent="0.3">
      <c r="A207" s="24" t="s">
        <v>324</v>
      </c>
      <c r="B207" s="36" t="s">
        <v>325</v>
      </c>
      <c r="C207" s="36" t="s">
        <v>300</v>
      </c>
      <c r="D207" s="26" t="s">
        <v>326</v>
      </c>
      <c r="E207" s="27">
        <f t="shared" si="32"/>
        <v>0</v>
      </c>
      <c r="F207" s="31"/>
      <c r="G207" s="31"/>
      <c r="H207" s="31"/>
      <c r="I207" s="31"/>
      <c r="J207" s="27">
        <f t="shared" si="33"/>
        <v>0</v>
      </c>
      <c r="K207" s="31"/>
      <c r="L207" s="31"/>
      <c r="M207" s="31"/>
      <c r="N207" s="31"/>
      <c r="O207" s="31">
        <f t="shared" si="34"/>
        <v>0</v>
      </c>
      <c r="P207" s="15">
        <f t="shared" si="35"/>
        <v>0</v>
      </c>
    </row>
    <row r="208" spans="1:16" ht="138" hidden="1" x14ac:dyDescent="0.3">
      <c r="A208" s="24"/>
      <c r="B208" s="36"/>
      <c r="C208" s="36" t="s">
        <v>327</v>
      </c>
      <c r="D208" s="26" t="s">
        <v>302</v>
      </c>
      <c r="E208" s="27">
        <f t="shared" si="32"/>
        <v>0</v>
      </c>
      <c r="F208" s="31"/>
      <c r="G208" s="31"/>
      <c r="H208" s="31"/>
      <c r="I208" s="31"/>
      <c r="J208" s="27">
        <f t="shared" si="33"/>
        <v>0</v>
      </c>
      <c r="K208" s="31"/>
      <c r="L208" s="31"/>
      <c r="M208" s="31"/>
      <c r="N208" s="31"/>
      <c r="O208" s="31">
        <f t="shared" si="34"/>
        <v>0</v>
      </c>
      <c r="P208" s="15">
        <f t="shared" si="35"/>
        <v>0</v>
      </c>
    </row>
    <row r="209" spans="1:16" ht="96.6" hidden="1" x14ac:dyDescent="0.3">
      <c r="A209" s="24" t="s">
        <v>328</v>
      </c>
      <c r="B209" s="36" t="s">
        <v>329</v>
      </c>
      <c r="C209" s="36"/>
      <c r="D209" s="26" t="s">
        <v>330</v>
      </c>
      <c r="E209" s="27">
        <f t="shared" si="32"/>
        <v>0</v>
      </c>
      <c r="F209" s="31"/>
      <c r="G209" s="31"/>
      <c r="H209" s="31"/>
      <c r="I209" s="31"/>
      <c r="J209" s="27">
        <f t="shared" si="33"/>
        <v>0</v>
      </c>
      <c r="K209" s="31"/>
      <c r="L209" s="31"/>
      <c r="M209" s="31"/>
      <c r="N209" s="31"/>
      <c r="O209" s="31">
        <f t="shared" si="34"/>
        <v>0</v>
      </c>
      <c r="P209" s="15">
        <f t="shared" si="35"/>
        <v>0</v>
      </c>
    </row>
    <row r="210" spans="1:16" hidden="1" x14ac:dyDescent="0.3">
      <c r="A210" s="24"/>
      <c r="B210" s="36"/>
      <c r="C210" s="36"/>
      <c r="D210" s="26"/>
      <c r="E210" s="27">
        <f t="shared" si="32"/>
        <v>0</v>
      </c>
      <c r="F210" s="31"/>
      <c r="G210" s="31"/>
      <c r="H210" s="31"/>
      <c r="I210" s="31"/>
      <c r="J210" s="27">
        <f t="shared" si="33"/>
        <v>0</v>
      </c>
      <c r="K210" s="31"/>
      <c r="L210" s="31"/>
      <c r="M210" s="31"/>
      <c r="N210" s="31"/>
      <c r="O210" s="31">
        <f t="shared" si="34"/>
        <v>0</v>
      </c>
      <c r="P210" s="15">
        <f t="shared" si="35"/>
        <v>0</v>
      </c>
    </row>
    <row r="211" spans="1:16" ht="27.6" hidden="1" x14ac:dyDescent="0.3">
      <c r="A211" s="24" t="s">
        <v>331</v>
      </c>
      <c r="B211" s="36" t="s">
        <v>332</v>
      </c>
      <c r="C211" s="36" t="s">
        <v>111</v>
      </c>
      <c r="D211" s="26" t="s">
        <v>333</v>
      </c>
      <c r="E211" s="27">
        <f>F211+J211</f>
        <v>0</v>
      </c>
      <c r="F211" s="31"/>
      <c r="G211" s="31"/>
      <c r="H211" s="31"/>
      <c r="I211" s="31"/>
      <c r="J211" s="27"/>
      <c r="K211" s="31"/>
      <c r="L211" s="31"/>
      <c r="M211" s="31"/>
      <c r="N211" s="31"/>
      <c r="O211" s="31">
        <f t="shared" si="34"/>
        <v>0</v>
      </c>
      <c r="P211" s="15">
        <f t="shared" si="35"/>
        <v>0</v>
      </c>
    </row>
    <row r="212" spans="1:16" ht="138" hidden="1" x14ac:dyDescent="0.3">
      <c r="A212" s="24"/>
      <c r="B212" s="36"/>
      <c r="C212" s="36"/>
      <c r="D212" s="26" t="s">
        <v>302</v>
      </c>
      <c r="E212" s="27">
        <f t="shared" ref="E212:E220" si="36">F212+J212</f>
        <v>0</v>
      </c>
      <c r="F212" s="31"/>
      <c r="G212" s="31"/>
      <c r="H212" s="31"/>
      <c r="I212" s="31"/>
      <c r="J212" s="27"/>
      <c r="K212" s="31"/>
      <c r="L212" s="31"/>
      <c r="M212" s="31"/>
      <c r="N212" s="31"/>
      <c r="O212" s="31">
        <f t="shared" si="34"/>
        <v>0</v>
      </c>
      <c r="P212" s="15">
        <f t="shared" si="35"/>
        <v>0</v>
      </c>
    </row>
    <row r="213" spans="1:16" ht="27.6" hidden="1" x14ac:dyDescent="0.3">
      <c r="A213" s="24" t="s">
        <v>334</v>
      </c>
      <c r="B213" s="36" t="s">
        <v>335</v>
      </c>
      <c r="C213" s="36" t="s">
        <v>111</v>
      </c>
      <c r="D213" s="26" t="s">
        <v>336</v>
      </c>
      <c r="E213" s="27">
        <f t="shared" si="36"/>
        <v>0</v>
      </c>
      <c r="F213" s="31"/>
      <c r="G213" s="31"/>
      <c r="H213" s="31"/>
      <c r="I213" s="31"/>
      <c r="J213" s="27"/>
      <c r="K213" s="31"/>
      <c r="L213" s="31"/>
      <c r="M213" s="31"/>
      <c r="N213" s="31"/>
      <c r="O213" s="31">
        <f t="shared" si="34"/>
        <v>0</v>
      </c>
      <c r="P213" s="15">
        <f t="shared" si="35"/>
        <v>0</v>
      </c>
    </row>
    <row r="214" spans="1:16" ht="138" hidden="1" x14ac:dyDescent="0.3">
      <c r="A214" s="24"/>
      <c r="B214" s="36"/>
      <c r="C214" s="36"/>
      <c r="D214" s="26" t="s">
        <v>302</v>
      </c>
      <c r="E214" s="27">
        <f t="shared" si="36"/>
        <v>0</v>
      </c>
      <c r="F214" s="31"/>
      <c r="G214" s="31"/>
      <c r="H214" s="31"/>
      <c r="I214" s="31"/>
      <c r="J214" s="27"/>
      <c r="K214" s="31"/>
      <c r="L214" s="31"/>
      <c r="M214" s="31"/>
      <c r="N214" s="31"/>
      <c r="O214" s="31">
        <f t="shared" si="34"/>
        <v>0</v>
      </c>
      <c r="P214" s="15">
        <f t="shared" si="35"/>
        <v>0</v>
      </c>
    </row>
    <row r="215" spans="1:16" ht="27.6" hidden="1" x14ac:dyDescent="0.3">
      <c r="A215" s="24" t="s">
        <v>337</v>
      </c>
      <c r="B215" s="36" t="s">
        <v>338</v>
      </c>
      <c r="C215" s="36" t="s">
        <v>111</v>
      </c>
      <c r="D215" s="26" t="s">
        <v>339</v>
      </c>
      <c r="E215" s="27">
        <f t="shared" si="36"/>
        <v>0</v>
      </c>
      <c r="F215" s="31"/>
      <c r="G215" s="31"/>
      <c r="H215" s="31"/>
      <c r="I215" s="31"/>
      <c r="J215" s="27"/>
      <c r="K215" s="31"/>
      <c r="L215" s="31"/>
      <c r="M215" s="31"/>
      <c r="N215" s="31"/>
      <c r="O215" s="31">
        <f t="shared" si="34"/>
        <v>0</v>
      </c>
      <c r="P215" s="15">
        <f t="shared" si="35"/>
        <v>0</v>
      </c>
    </row>
    <row r="216" spans="1:16" ht="138" hidden="1" x14ac:dyDescent="0.3">
      <c r="A216" s="24"/>
      <c r="B216" s="36"/>
      <c r="C216" s="36"/>
      <c r="D216" s="26" t="s">
        <v>302</v>
      </c>
      <c r="E216" s="27">
        <f t="shared" si="36"/>
        <v>0</v>
      </c>
      <c r="F216" s="31"/>
      <c r="G216" s="31"/>
      <c r="H216" s="31"/>
      <c r="I216" s="31"/>
      <c r="J216" s="27"/>
      <c r="K216" s="31"/>
      <c r="L216" s="31"/>
      <c r="M216" s="31"/>
      <c r="N216" s="31"/>
      <c r="O216" s="31">
        <f t="shared" si="34"/>
        <v>0</v>
      </c>
      <c r="P216" s="15">
        <f t="shared" si="35"/>
        <v>0</v>
      </c>
    </row>
    <row r="217" spans="1:16" ht="27.6" hidden="1" x14ac:dyDescent="0.3">
      <c r="A217" s="24" t="s">
        <v>340</v>
      </c>
      <c r="B217" s="36" t="s">
        <v>341</v>
      </c>
      <c r="C217" s="36" t="s">
        <v>111</v>
      </c>
      <c r="D217" s="26" t="s">
        <v>342</v>
      </c>
      <c r="E217" s="27">
        <f t="shared" si="36"/>
        <v>0</v>
      </c>
      <c r="F217" s="31"/>
      <c r="G217" s="31"/>
      <c r="H217" s="31"/>
      <c r="I217" s="31"/>
      <c r="J217" s="27"/>
      <c r="K217" s="31"/>
      <c r="L217" s="31"/>
      <c r="M217" s="31"/>
      <c r="N217" s="31"/>
      <c r="O217" s="31">
        <f t="shared" si="34"/>
        <v>0</v>
      </c>
      <c r="P217" s="15">
        <f t="shared" si="35"/>
        <v>0</v>
      </c>
    </row>
    <row r="218" spans="1:16" ht="138" hidden="1" x14ac:dyDescent="0.3">
      <c r="A218" s="24"/>
      <c r="B218" s="36"/>
      <c r="C218" s="36"/>
      <c r="D218" s="26" t="s">
        <v>302</v>
      </c>
      <c r="E218" s="27">
        <f t="shared" si="36"/>
        <v>0</v>
      </c>
      <c r="F218" s="31"/>
      <c r="G218" s="31"/>
      <c r="H218" s="31"/>
      <c r="I218" s="31"/>
      <c r="J218" s="27"/>
      <c r="K218" s="31"/>
      <c r="L218" s="31"/>
      <c r="M218" s="31"/>
      <c r="N218" s="31"/>
      <c r="O218" s="31">
        <f t="shared" si="34"/>
        <v>0</v>
      </c>
      <c r="P218" s="15">
        <f t="shared" si="35"/>
        <v>0</v>
      </c>
    </row>
    <row r="219" spans="1:16" ht="41.4" hidden="1" x14ac:dyDescent="0.3">
      <c r="A219" s="24" t="s">
        <v>343</v>
      </c>
      <c r="B219" s="36" t="s">
        <v>344</v>
      </c>
      <c r="C219" s="36" t="s">
        <v>111</v>
      </c>
      <c r="D219" s="26" t="s">
        <v>345</v>
      </c>
      <c r="E219" s="27">
        <f t="shared" si="36"/>
        <v>0</v>
      </c>
      <c r="F219" s="31"/>
      <c r="G219" s="31"/>
      <c r="H219" s="31"/>
      <c r="I219" s="31"/>
      <c r="J219" s="27"/>
      <c r="K219" s="31"/>
      <c r="L219" s="31"/>
      <c r="M219" s="31"/>
      <c r="N219" s="31"/>
      <c r="O219" s="31">
        <f t="shared" si="34"/>
        <v>0</v>
      </c>
      <c r="P219" s="15">
        <f t="shared" si="35"/>
        <v>0</v>
      </c>
    </row>
    <row r="220" spans="1:16" ht="138" hidden="1" x14ac:dyDescent="0.3">
      <c r="A220" s="24"/>
      <c r="B220" s="36"/>
      <c r="C220" s="36"/>
      <c r="D220" s="26" t="s">
        <v>302</v>
      </c>
      <c r="E220" s="27">
        <f t="shared" si="36"/>
        <v>0</v>
      </c>
      <c r="F220" s="31"/>
      <c r="G220" s="31"/>
      <c r="H220" s="31"/>
      <c r="I220" s="31"/>
      <c r="J220" s="27"/>
      <c r="K220" s="31"/>
      <c r="L220" s="31"/>
      <c r="M220" s="31"/>
      <c r="N220" s="31"/>
      <c r="O220" s="31">
        <f t="shared" si="34"/>
        <v>0</v>
      </c>
      <c r="P220" s="15">
        <f t="shared" si="35"/>
        <v>0</v>
      </c>
    </row>
    <row r="221" spans="1:16" ht="96.6" hidden="1" x14ac:dyDescent="0.3">
      <c r="A221" s="24" t="s">
        <v>346</v>
      </c>
      <c r="B221" s="36" t="s">
        <v>347</v>
      </c>
      <c r="C221" s="36" t="s">
        <v>300</v>
      </c>
      <c r="D221" s="26" t="s">
        <v>348</v>
      </c>
      <c r="E221" s="27">
        <f>F221</f>
        <v>0</v>
      </c>
      <c r="F221" s="31"/>
      <c r="G221" s="31"/>
      <c r="H221" s="31"/>
      <c r="I221" s="31"/>
      <c r="J221" s="27"/>
      <c r="K221" s="31"/>
      <c r="L221" s="31"/>
      <c r="M221" s="31"/>
      <c r="N221" s="31"/>
      <c r="O221" s="31">
        <f t="shared" si="34"/>
        <v>0</v>
      </c>
      <c r="P221" s="15">
        <f t="shared" si="35"/>
        <v>0</v>
      </c>
    </row>
    <row r="222" spans="1:16" ht="138" hidden="1" x14ac:dyDescent="0.3">
      <c r="A222" s="24"/>
      <c r="B222" s="36"/>
      <c r="C222" s="36"/>
      <c r="D222" s="26" t="s">
        <v>302</v>
      </c>
      <c r="E222" s="27">
        <f>F222</f>
        <v>0</v>
      </c>
      <c r="F222" s="31"/>
      <c r="G222" s="31"/>
      <c r="H222" s="31"/>
      <c r="I222" s="31"/>
      <c r="J222" s="27"/>
      <c r="K222" s="31"/>
      <c r="L222" s="31"/>
      <c r="M222" s="31"/>
      <c r="N222" s="31"/>
      <c r="O222" s="31">
        <f t="shared" si="34"/>
        <v>0</v>
      </c>
      <c r="P222" s="15">
        <f t="shared" si="35"/>
        <v>0</v>
      </c>
    </row>
    <row r="223" spans="1:16" ht="41.4" hidden="1" x14ac:dyDescent="0.3">
      <c r="A223" s="24" t="s">
        <v>349</v>
      </c>
      <c r="B223" s="36" t="s">
        <v>350</v>
      </c>
      <c r="C223" s="36" t="s">
        <v>111</v>
      </c>
      <c r="D223" s="26" t="s">
        <v>351</v>
      </c>
      <c r="E223" s="27">
        <f>F223</f>
        <v>0</v>
      </c>
      <c r="F223" s="31"/>
      <c r="G223" s="31"/>
      <c r="H223" s="31"/>
      <c r="I223" s="31">
        <f>SUM(I226:I227)</f>
        <v>0</v>
      </c>
      <c r="J223" s="27">
        <f>L223+O223</f>
        <v>0</v>
      </c>
      <c r="K223" s="31"/>
      <c r="L223" s="31"/>
      <c r="M223" s="31"/>
      <c r="N223" s="31"/>
      <c r="O223" s="31">
        <f t="shared" si="34"/>
        <v>0</v>
      </c>
      <c r="P223" s="15">
        <f t="shared" si="35"/>
        <v>0</v>
      </c>
    </row>
    <row r="224" spans="1:16" hidden="1" x14ac:dyDescent="0.3">
      <c r="A224" s="24" t="s">
        <v>352</v>
      </c>
      <c r="B224" s="36" t="s">
        <v>353</v>
      </c>
      <c r="C224" s="36" t="s">
        <v>300</v>
      </c>
      <c r="D224" s="26" t="s">
        <v>354</v>
      </c>
      <c r="E224" s="27">
        <f>F224</f>
        <v>0</v>
      </c>
      <c r="F224" s="31"/>
      <c r="G224" s="31"/>
      <c r="H224" s="31"/>
      <c r="I224" s="31"/>
      <c r="J224" s="27"/>
      <c r="K224" s="31"/>
      <c r="L224" s="31"/>
      <c r="M224" s="31"/>
      <c r="N224" s="31"/>
      <c r="O224" s="31">
        <f t="shared" si="34"/>
        <v>0</v>
      </c>
      <c r="P224" s="15">
        <f t="shared" si="35"/>
        <v>0</v>
      </c>
    </row>
    <row r="225" spans="1:16" ht="138" hidden="1" x14ac:dyDescent="0.3">
      <c r="A225" s="24"/>
      <c r="B225" s="36"/>
      <c r="C225" s="36"/>
      <c r="D225" s="26" t="s">
        <v>302</v>
      </c>
      <c r="E225" s="27">
        <f>F225</f>
        <v>0</v>
      </c>
      <c r="F225" s="31"/>
      <c r="G225" s="31"/>
      <c r="H225" s="31"/>
      <c r="I225" s="31"/>
      <c r="J225" s="27"/>
      <c r="K225" s="31"/>
      <c r="L225" s="31"/>
      <c r="M225" s="31"/>
      <c r="N225" s="31"/>
      <c r="O225" s="31">
        <f t="shared" si="34"/>
        <v>0</v>
      </c>
      <c r="P225" s="15">
        <f t="shared" si="35"/>
        <v>0</v>
      </c>
    </row>
    <row r="226" spans="1:16" ht="32.4" hidden="1" customHeight="1" x14ac:dyDescent="0.3">
      <c r="A226" s="24" t="s">
        <v>355</v>
      </c>
      <c r="B226" s="25" t="s">
        <v>356</v>
      </c>
      <c r="C226" s="25" t="s">
        <v>357</v>
      </c>
      <c r="D226" s="26" t="s">
        <v>358</v>
      </c>
      <c r="E226" s="27">
        <f>F226+I226</f>
        <v>0</v>
      </c>
      <c r="F226" s="31"/>
      <c r="G226" s="31"/>
      <c r="H226" s="31"/>
      <c r="I226" s="31"/>
      <c r="J226" s="27">
        <f>L226+O226</f>
        <v>0</v>
      </c>
      <c r="K226" s="31"/>
      <c r="L226" s="31"/>
      <c r="M226" s="31"/>
      <c r="N226" s="31"/>
      <c r="O226" s="31">
        <f t="shared" si="34"/>
        <v>0</v>
      </c>
      <c r="P226" s="15">
        <f t="shared" si="35"/>
        <v>0</v>
      </c>
    </row>
    <row r="227" spans="1:16" hidden="1" x14ac:dyDescent="0.3">
      <c r="A227" s="24" t="s">
        <v>359</v>
      </c>
      <c r="B227" s="25" t="s">
        <v>360</v>
      </c>
      <c r="C227" s="25" t="s">
        <v>111</v>
      </c>
      <c r="D227" s="26" t="s">
        <v>361</v>
      </c>
      <c r="E227" s="27">
        <f>F227+I227</f>
        <v>0</v>
      </c>
      <c r="F227" s="31"/>
      <c r="G227" s="31"/>
      <c r="H227" s="31"/>
      <c r="I227" s="31"/>
      <c r="J227" s="27">
        <f>L227+O227</f>
        <v>0</v>
      </c>
      <c r="K227" s="31"/>
      <c r="L227" s="31"/>
      <c r="M227" s="31"/>
      <c r="N227" s="31"/>
      <c r="O227" s="31">
        <f t="shared" si="34"/>
        <v>0</v>
      </c>
      <c r="P227" s="15">
        <f t="shared" si="35"/>
        <v>0</v>
      </c>
    </row>
    <row r="228" spans="1:16" hidden="1" x14ac:dyDescent="0.3">
      <c r="A228" s="24" t="s">
        <v>362</v>
      </c>
      <c r="B228" s="25" t="s">
        <v>363</v>
      </c>
      <c r="C228" s="25"/>
      <c r="D228" s="39" t="s">
        <v>364</v>
      </c>
      <c r="E228" s="27">
        <f t="shared" ref="E228:E255" si="37">F228+I228</f>
        <v>0</v>
      </c>
      <c r="F228" s="31"/>
      <c r="G228" s="31"/>
      <c r="H228" s="31"/>
      <c r="I228" s="31"/>
      <c r="J228" s="27">
        <f t="shared" ref="J228:J247" si="38">L228+O228</f>
        <v>0</v>
      </c>
      <c r="K228" s="31"/>
      <c r="L228" s="31"/>
      <c r="M228" s="31"/>
      <c r="N228" s="31"/>
      <c r="O228" s="31">
        <f t="shared" si="34"/>
        <v>0</v>
      </c>
      <c r="P228" s="15">
        <f t="shared" si="35"/>
        <v>0</v>
      </c>
    </row>
    <row r="229" spans="1:16" hidden="1" x14ac:dyDescent="0.3">
      <c r="A229" s="24" t="s">
        <v>365</v>
      </c>
      <c r="B229" s="36" t="s">
        <v>366</v>
      </c>
      <c r="C229" s="36" t="s">
        <v>300</v>
      </c>
      <c r="D229" s="33" t="s">
        <v>367</v>
      </c>
      <c r="E229" s="27">
        <f t="shared" si="37"/>
        <v>0</v>
      </c>
      <c r="F229" s="31"/>
      <c r="G229" s="31"/>
      <c r="H229" s="31"/>
      <c r="I229" s="31"/>
      <c r="J229" s="27">
        <f t="shared" si="38"/>
        <v>0</v>
      </c>
      <c r="K229" s="31"/>
      <c r="L229" s="31"/>
      <c r="M229" s="31"/>
      <c r="N229" s="31"/>
      <c r="O229" s="31">
        <f t="shared" si="34"/>
        <v>0</v>
      </c>
      <c r="P229" s="15">
        <f t="shared" si="35"/>
        <v>0</v>
      </c>
    </row>
    <row r="230" spans="1:16" hidden="1" x14ac:dyDescent="0.3">
      <c r="A230" s="24" t="s">
        <v>368</v>
      </c>
      <c r="B230" s="36" t="s">
        <v>369</v>
      </c>
      <c r="C230" s="36" t="s">
        <v>300</v>
      </c>
      <c r="D230" s="33" t="s">
        <v>370</v>
      </c>
      <c r="E230" s="27">
        <f t="shared" si="37"/>
        <v>0</v>
      </c>
      <c r="F230" s="31"/>
      <c r="G230" s="31"/>
      <c r="H230" s="31"/>
      <c r="I230" s="31"/>
      <c r="J230" s="27">
        <f t="shared" si="38"/>
        <v>0</v>
      </c>
      <c r="K230" s="31"/>
      <c r="L230" s="31"/>
      <c r="M230" s="31"/>
      <c r="N230" s="31"/>
      <c r="O230" s="31">
        <f t="shared" si="34"/>
        <v>0</v>
      </c>
      <c r="P230" s="15">
        <f t="shared" si="35"/>
        <v>0</v>
      </c>
    </row>
    <row r="231" spans="1:16" hidden="1" x14ac:dyDescent="0.3">
      <c r="A231" s="24" t="s">
        <v>371</v>
      </c>
      <c r="B231" s="36" t="s">
        <v>372</v>
      </c>
      <c r="C231" s="36"/>
      <c r="D231" s="26" t="s">
        <v>373</v>
      </c>
      <c r="E231" s="27">
        <f t="shared" si="37"/>
        <v>0</v>
      </c>
      <c r="F231" s="31"/>
      <c r="G231" s="31"/>
      <c r="H231" s="31"/>
      <c r="I231" s="31">
        <f>I232</f>
        <v>0</v>
      </c>
      <c r="J231" s="27">
        <f t="shared" si="38"/>
        <v>0</v>
      </c>
      <c r="K231" s="31"/>
      <c r="L231" s="31"/>
      <c r="M231" s="31"/>
      <c r="N231" s="31"/>
      <c r="O231" s="31">
        <f t="shared" si="34"/>
        <v>0</v>
      </c>
      <c r="P231" s="15">
        <f t="shared" si="35"/>
        <v>0</v>
      </c>
    </row>
    <row r="232" spans="1:16" hidden="1" x14ac:dyDescent="0.3">
      <c r="A232" s="24" t="s">
        <v>374</v>
      </c>
      <c r="B232" s="36" t="s">
        <v>375</v>
      </c>
      <c r="C232" s="36" t="s">
        <v>300</v>
      </c>
      <c r="D232" s="39" t="s">
        <v>376</v>
      </c>
      <c r="E232" s="27">
        <f t="shared" si="37"/>
        <v>0</v>
      </c>
      <c r="F232" s="31"/>
      <c r="G232" s="31"/>
      <c r="H232" s="31"/>
      <c r="I232" s="31"/>
      <c r="J232" s="27">
        <f t="shared" si="38"/>
        <v>0</v>
      </c>
      <c r="K232" s="31"/>
      <c r="L232" s="31"/>
      <c r="M232" s="31"/>
      <c r="N232" s="31"/>
      <c r="O232" s="31">
        <f t="shared" si="34"/>
        <v>0</v>
      </c>
      <c r="P232" s="15">
        <f t="shared" si="35"/>
        <v>0</v>
      </c>
    </row>
    <row r="233" spans="1:16" hidden="1" x14ac:dyDescent="0.3">
      <c r="A233" s="24">
        <v>1513500</v>
      </c>
      <c r="B233" s="25" t="s">
        <v>377</v>
      </c>
      <c r="C233" s="25" t="s">
        <v>300</v>
      </c>
      <c r="D233" s="26" t="s">
        <v>73</v>
      </c>
      <c r="E233" s="27">
        <f t="shared" si="37"/>
        <v>0</v>
      </c>
      <c r="F233" s="31"/>
      <c r="G233" s="31"/>
      <c r="H233" s="31"/>
      <c r="I233" s="31"/>
      <c r="J233" s="27">
        <f t="shared" si="38"/>
        <v>0</v>
      </c>
      <c r="K233" s="31"/>
      <c r="L233" s="31"/>
      <c r="M233" s="31"/>
      <c r="N233" s="31"/>
      <c r="O233" s="31">
        <f t="shared" ref="O233:O259" si="39">K233</f>
        <v>0</v>
      </c>
      <c r="P233" s="15">
        <f t="shared" si="35"/>
        <v>0</v>
      </c>
    </row>
    <row r="234" spans="1:16" ht="41.4" hidden="1" x14ac:dyDescent="0.3">
      <c r="A234" s="24" t="s">
        <v>378</v>
      </c>
      <c r="B234" s="25" t="s">
        <v>379</v>
      </c>
      <c r="C234" s="25" t="s">
        <v>300</v>
      </c>
      <c r="D234" s="26" t="s">
        <v>380</v>
      </c>
      <c r="E234" s="27">
        <f t="shared" si="37"/>
        <v>0</v>
      </c>
      <c r="F234" s="31"/>
      <c r="G234" s="31"/>
      <c r="H234" s="31"/>
      <c r="I234" s="31"/>
      <c r="J234" s="27">
        <f t="shared" si="38"/>
        <v>0</v>
      </c>
      <c r="K234" s="31"/>
      <c r="L234" s="31"/>
      <c r="M234" s="31"/>
      <c r="N234" s="31"/>
      <c r="O234" s="31">
        <f t="shared" si="39"/>
        <v>0</v>
      </c>
      <c r="P234" s="15">
        <f t="shared" si="35"/>
        <v>0</v>
      </c>
    </row>
    <row r="235" spans="1:16" s="23" customFormat="1" ht="41.4" hidden="1" x14ac:dyDescent="0.3">
      <c r="A235" s="28"/>
      <c r="B235" s="29"/>
      <c r="C235" s="29"/>
      <c r="D235" s="30" t="s">
        <v>247</v>
      </c>
      <c r="E235" s="21"/>
      <c r="F235" s="31"/>
      <c r="G235" s="31"/>
      <c r="H235" s="31"/>
      <c r="I235" s="42"/>
      <c r="J235" s="27">
        <f t="shared" si="38"/>
        <v>0</v>
      </c>
      <c r="K235" s="42"/>
      <c r="L235" s="42"/>
      <c r="M235" s="42"/>
      <c r="N235" s="42"/>
      <c r="O235" s="31">
        <f t="shared" si="39"/>
        <v>0</v>
      </c>
      <c r="P235" s="15">
        <f t="shared" si="35"/>
        <v>0</v>
      </c>
    </row>
    <row r="236" spans="1:16" ht="24" hidden="1" customHeight="1" x14ac:dyDescent="0.3">
      <c r="A236" s="24" t="s">
        <v>668</v>
      </c>
      <c r="B236" s="25" t="s">
        <v>667</v>
      </c>
      <c r="C236" s="25" t="s">
        <v>35</v>
      </c>
      <c r="D236" s="26" t="s">
        <v>669</v>
      </c>
      <c r="E236" s="27">
        <f>F236+I236</f>
        <v>0</v>
      </c>
      <c r="F236" s="31"/>
      <c r="G236" s="31"/>
      <c r="H236" s="31"/>
      <c r="I236" s="31"/>
      <c r="J236" s="27">
        <f>L236+O236</f>
        <v>0</v>
      </c>
      <c r="K236" s="31"/>
      <c r="L236" s="31"/>
      <c r="M236" s="31"/>
      <c r="N236" s="31"/>
      <c r="O236" s="31">
        <f t="shared" si="39"/>
        <v>0</v>
      </c>
      <c r="P236" s="15">
        <f t="shared" si="35"/>
        <v>0</v>
      </c>
    </row>
    <row r="237" spans="1:16" ht="32.4" hidden="1" customHeight="1" x14ac:dyDescent="0.3">
      <c r="A237" s="24" t="s">
        <v>381</v>
      </c>
      <c r="B237" s="36" t="s">
        <v>382</v>
      </c>
      <c r="C237" s="36" t="s">
        <v>300</v>
      </c>
      <c r="D237" s="26" t="s">
        <v>383</v>
      </c>
      <c r="E237" s="27">
        <f t="shared" si="37"/>
        <v>0</v>
      </c>
      <c r="F237" s="31"/>
      <c r="G237" s="31"/>
      <c r="H237" s="31"/>
      <c r="I237" s="31"/>
      <c r="J237" s="27">
        <f t="shared" si="38"/>
        <v>0</v>
      </c>
      <c r="K237" s="31"/>
      <c r="L237" s="31"/>
      <c r="M237" s="31"/>
      <c r="N237" s="31"/>
      <c r="O237" s="31">
        <f t="shared" si="39"/>
        <v>0</v>
      </c>
      <c r="P237" s="15">
        <f t="shared" si="35"/>
        <v>0</v>
      </c>
    </row>
    <row r="238" spans="1:16" hidden="1" x14ac:dyDescent="0.3">
      <c r="A238" s="24"/>
      <c r="B238" s="36"/>
      <c r="C238" s="36"/>
      <c r="D238" s="26" t="s">
        <v>49</v>
      </c>
      <c r="E238" s="27"/>
      <c r="F238" s="31"/>
      <c r="G238" s="31"/>
      <c r="H238" s="31"/>
      <c r="I238" s="31"/>
      <c r="J238" s="27"/>
      <c r="K238" s="31"/>
      <c r="L238" s="31"/>
      <c r="M238" s="31"/>
      <c r="N238" s="31"/>
      <c r="O238" s="31">
        <f t="shared" si="39"/>
        <v>0</v>
      </c>
      <c r="P238" s="15">
        <f t="shared" si="35"/>
        <v>0</v>
      </c>
    </row>
    <row r="239" spans="1:16" ht="32.4" hidden="1" customHeight="1" x14ac:dyDescent="0.3">
      <c r="A239" s="24" t="s">
        <v>384</v>
      </c>
      <c r="B239" s="25" t="s">
        <v>385</v>
      </c>
      <c r="C239" s="25" t="s">
        <v>111</v>
      </c>
      <c r="D239" s="26" t="s">
        <v>386</v>
      </c>
      <c r="E239" s="27">
        <f t="shared" si="37"/>
        <v>0</v>
      </c>
      <c r="F239" s="31"/>
      <c r="G239" s="31"/>
      <c r="H239" s="31"/>
      <c r="I239" s="31">
        <f>SUM(I240)</f>
        <v>0</v>
      </c>
      <c r="J239" s="27">
        <f t="shared" si="38"/>
        <v>0</v>
      </c>
      <c r="K239" s="31"/>
      <c r="L239" s="31"/>
      <c r="M239" s="31"/>
      <c r="N239" s="31"/>
      <c r="O239" s="31">
        <f t="shared" si="39"/>
        <v>0</v>
      </c>
      <c r="P239" s="15">
        <f t="shared" si="35"/>
        <v>0</v>
      </c>
    </row>
    <row r="240" spans="1:16" ht="32.4" hidden="1" customHeight="1" x14ac:dyDescent="0.3">
      <c r="A240" s="24" t="s">
        <v>387</v>
      </c>
      <c r="B240" s="25" t="s">
        <v>388</v>
      </c>
      <c r="C240" s="25" t="s">
        <v>111</v>
      </c>
      <c r="D240" s="26" t="s">
        <v>358</v>
      </c>
      <c r="E240" s="27">
        <f t="shared" si="37"/>
        <v>0</v>
      </c>
      <c r="F240" s="31"/>
      <c r="G240" s="31"/>
      <c r="H240" s="31"/>
      <c r="I240" s="31"/>
      <c r="J240" s="27">
        <f t="shared" si="38"/>
        <v>0</v>
      </c>
      <c r="K240" s="31"/>
      <c r="L240" s="31"/>
      <c r="M240" s="31"/>
      <c r="N240" s="31"/>
      <c r="O240" s="31">
        <f t="shared" si="39"/>
        <v>0</v>
      </c>
      <c r="P240" s="15">
        <f t="shared" si="35"/>
        <v>0</v>
      </c>
    </row>
    <row r="241" spans="1:16" hidden="1" x14ac:dyDescent="0.3">
      <c r="A241" s="24" t="s">
        <v>389</v>
      </c>
      <c r="B241" s="25" t="s">
        <v>31</v>
      </c>
      <c r="C241" s="25"/>
      <c r="D241" s="26" t="s">
        <v>32</v>
      </c>
      <c r="E241" s="27">
        <f>E242</f>
        <v>556004</v>
      </c>
      <c r="F241" s="31"/>
      <c r="G241" s="31"/>
      <c r="H241" s="31"/>
      <c r="I241" s="27">
        <f>I242</f>
        <v>0</v>
      </c>
      <c r="J241" s="27">
        <f>J242</f>
        <v>0</v>
      </c>
      <c r="K241" s="27"/>
      <c r="L241" s="27"/>
      <c r="M241" s="27"/>
      <c r="N241" s="27"/>
      <c r="O241" s="31">
        <f t="shared" si="39"/>
        <v>0</v>
      </c>
      <c r="P241" s="15">
        <f t="shared" si="35"/>
        <v>556004</v>
      </c>
    </row>
    <row r="242" spans="1:16" ht="57" customHeight="1" x14ac:dyDescent="0.3">
      <c r="A242" s="24" t="s">
        <v>747</v>
      </c>
      <c r="B242" s="25" t="s">
        <v>742</v>
      </c>
      <c r="C242" s="25" t="s">
        <v>35</v>
      </c>
      <c r="D242" s="26" t="s">
        <v>743</v>
      </c>
      <c r="E242" s="27">
        <f>F242+I242</f>
        <v>556004</v>
      </c>
      <c r="F242" s="27">
        <f>400320+155684</f>
        <v>556004</v>
      </c>
      <c r="G242" s="27"/>
      <c r="H242" s="27"/>
      <c r="I242" s="31"/>
      <c r="J242" s="27">
        <f>L242+O242</f>
        <v>0</v>
      </c>
      <c r="K242" s="31"/>
      <c r="L242" s="31"/>
      <c r="M242" s="31"/>
      <c r="N242" s="31"/>
      <c r="O242" s="31">
        <f t="shared" si="39"/>
        <v>0</v>
      </c>
      <c r="P242" s="15">
        <f t="shared" si="35"/>
        <v>556004</v>
      </c>
    </row>
    <row r="243" spans="1:16" hidden="1" x14ac:dyDescent="0.3">
      <c r="A243" s="24" t="s">
        <v>390</v>
      </c>
      <c r="B243" s="36" t="s">
        <v>391</v>
      </c>
      <c r="C243" s="36" t="s">
        <v>392</v>
      </c>
      <c r="D243" s="33" t="s">
        <v>393</v>
      </c>
      <c r="E243" s="27">
        <f t="shared" si="37"/>
        <v>0</v>
      </c>
      <c r="F243" s="31"/>
      <c r="G243" s="31"/>
      <c r="H243" s="31"/>
      <c r="I243" s="31"/>
      <c r="J243" s="27">
        <f t="shared" si="38"/>
        <v>0</v>
      </c>
      <c r="K243" s="31"/>
      <c r="L243" s="31"/>
      <c r="M243" s="31"/>
      <c r="N243" s="31"/>
      <c r="O243" s="31">
        <f t="shared" si="39"/>
        <v>0</v>
      </c>
      <c r="P243" s="15">
        <f t="shared" si="35"/>
        <v>0</v>
      </c>
    </row>
    <row r="244" spans="1:16" hidden="1" x14ac:dyDescent="0.3">
      <c r="A244" s="24">
        <v>1518600</v>
      </c>
      <c r="B244" s="36" t="s">
        <v>71</v>
      </c>
      <c r="C244" s="25" t="s">
        <v>72</v>
      </c>
      <c r="D244" s="26" t="s">
        <v>73</v>
      </c>
      <c r="E244" s="27">
        <f t="shared" si="37"/>
        <v>0</v>
      </c>
      <c r="F244" s="31"/>
      <c r="G244" s="31"/>
      <c r="H244" s="31"/>
      <c r="I244" s="31"/>
      <c r="J244" s="27">
        <f t="shared" si="38"/>
        <v>0</v>
      </c>
      <c r="K244" s="31"/>
      <c r="L244" s="31"/>
      <c r="M244" s="31"/>
      <c r="N244" s="31"/>
      <c r="O244" s="31">
        <f t="shared" si="39"/>
        <v>0</v>
      </c>
      <c r="P244" s="15">
        <f t="shared" si="35"/>
        <v>0</v>
      </c>
    </row>
    <row r="245" spans="1:16" ht="27.6" hidden="1" x14ac:dyDescent="0.3">
      <c r="A245" s="24" t="s">
        <v>394</v>
      </c>
      <c r="B245" s="36" t="s">
        <v>395</v>
      </c>
      <c r="C245" s="25"/>
      <c r="D245" s="26" t="s">
        <v>396</v>
      </c>
      <c r="E245" s="27">
        <f t="shared" si="37"/>
        <v>0</v>
      </c>
      <c r="F245" s="31"/>
      <c r="G245" s="31"/>
      <c r="H245" s="31"/>
      <c r="I245" s="31"/>
      <c r="J245" s="27">
        <f t="shared" si="38"/>
        <v>0</v>
      </c>
      <c r="K245" s="31"/>
      <c r="L245" s="31"/>
      <c r="M245" s="31"/>
      <c r="N245" s="31"/>
      <c r="O245" s="31">
        <f t="shared" si="39"/>
        <v>0</v>
      </c>
      <c r="P245" s="15">
        <f t="shared" si="35"/>
        <v>0</v>
      </c>
    </row>
    <row r="246" spans="1:16" ht="124.2" hidden="1" x14ac:dyDescent="0.3">
      <c r="A246" s="24" t="s">
        <v>397</v>
      </c>
      <c r="B246" s="36" t="s">
        <v>398</v>
      </c>
      <c r="C246" s="25" t="s">
        <v>259</v>
      </c>
      <c r="D246" s="26" t="s">
        <v>399</v>
      </c>
      <c r="E246" s="27">
        <f t="shared" si="37"/>
        <v>0</v>
      </c>
      <c r="F246" s="31"/>
      <c r="G246" s="31"/>
      <c r="H246" s="31"/>
      <c r="I246" s="31"/>
      <c r="J246" s="27">
        <f t="shared" si="38"/>
        <v>0</v>
      </c>
      <c r="K246" s="31"/>
      <c r="L246" s="31"/>
      <c r="M246" s="31"/>
      <c r="N246" s="31"/>
      <c r="O246" s="31">
        <f t="shared" si="39"/>
        <v>0</v>
      </c>
      <c r="P246" s="15">
        <f t="shared" si="35"/>
        <v>0</v>
      </c>
    </row>
    <row r="247" spans="1:16" ht="138" hidden="1" x14ac:dyDescent="0.3">
      <c r="A247" s="24"/>
      <c r="B247" s="36"/>
      <c r="C247" s="25"/>
      <c r="D247" s="26" t="s">
        <v>400</v>
      </c>
      <c r="E247" s="27">
        <f t="shared" si="37"/>
        <v>0</v>
      </c>
      <c r="F247" s="31"/>
      <c r="G247" s="31"/>
      <c r="H247" s="31"/>
      <c r="I247" s="31"/>
      <c r="J247" s="27">
        <f t="shared" si="38"/>
        <v>0</v>
      </c>
      <c r="K247" s="31"/>
      <c r="L247" s="31"/>
      <c r="M247" s="31"/>
      <c r="N247" s="31"/>
      <c r="O247" s="31">
        <f t="shared" si="39"/>
        <v>0</v>
      </c>
      <c r="P247" s="15">
        <f t="shared" si="35"/>
        <v>0</v>
      </c>
    </row>
    <row r="248" spans="1:16" ht="179.4" hidden="1" x14ac:dyDescent="0.3">
      <c r="A248" s="24" t="s">
        <v>401</v>
      </c>
      <c r="B248" s="36" t="s">
        <v>402</v>
      </c>
      <c r="C248" s="25" t="s">
        <v>259</v>
      </c>
      <c r="D248" s="26" t="s">
        <v>403</v>
      </c>
      <c r="E248" s="27">
        <f t="shared" si="37"/>
        <v>0</v>
      </c>
      <c r="F248" s="31"/>
      <c r="G248" s="31"/>
      <c r="H248" s="31"/>
      <c r="I248" s="31"/>
      <c r="J248" s="27">
        <f>L248+O248</f>
        <v>0</v>
      </c>
      <c r="K248" s="31"/>
      <c r="L248" s="31"/>
      <c r="M248" s="31"/>
      <c r="N248" s="31"/>
      <c r="O248" s="31">
        <f t="shared" si="39"/>
        <v>0</v>
      </c>
      <c r="P248" s="15">
        <f>E248+J248</f>
        <v>0</v>
      </c>
    </row>
    <row r="249" spans="1:16" ht="32.4" hidden="1" customHeight="1" x14ac:dyDescent="0.3">
      <c r="A249" s="24"/>
      <c r="B249" s="36"/>
      <c r="C249" s="25"/>
      <c r="D249" s="26" t="s">
        <v>404</v>
      </c>
      <c r="E249" s="27">
        <f t="shared" si="37"/>
        <v>0</v>
      </c>
      <c r="F249" s="31"/>
      <c r="G249" s="31"/>
      <c r="H249" s="31"/>
      <c r="I249" s="31"/>
      <c r="J249" s="27">
        <f>L249+O249</f>
        <v>0</v>
      </c>
      <c r="K249" s="31"/>
      <c r="L249" s="31"/>
      <c r="M249" s="31"/>
      <c r="N249" s="31"/>
      <c r="O249" s="31">
        <f t="shared" si="39"/>
        <v>0</v>
      </c>
      <c r="P249" s="15">
        <f>E249+J249</f>
        <v>0</v>
      </c>
    </row>
    <row r="250" spans="1:16" ht="110.4" hidden="1" x14ac:dyDescent="0.3">
      <c r="A250" s="24" t="s">
        <v>405</v>
      </c>
      <c r="B250" s="36" t="s">
        <v>406</v>
      </c>
      <c r="C250" s="36" t="s">
        <v>300</v>
      </c>
      <c r="D250" s="26" t="s">
        <v>407</v>
      </c>
      <c r="E250" s="27">
        <f t="shared" si="37"/>
        <v>0</v>
      </c>
      <c r="F250" s="31"/>
      <c r="G250" s="31"/>
      <c r="H250" s="31"/>
      <c r="I250" s="31"/>
      <c r="J250" s="27"/>
      <c r="K250" s="31"/>
      <c r="L250" s="31"/>
      <c r="M250" s="31"/>
      <c r="N250" s="31"/>
      <c r="O250" s="31">
        <f t="shared" si="39"/>
        <v>0</v>
      </c>
      <c r="P250" s="15">
        <f t="shared" si="35"/>
        <v>0</v>
      </c>
    </row>
    <row r="251" spans="1:16" ht="32.4" hidden="1" customHeight="1" x14ac:dyDescent="0.3">
      <c r="A251" s="24"/>
      <c r="B251" s="36"/>
      <c r="C251" s="36"/>
      <c r="D251" s="26" t="s">
        <v>408</v>
      </c>
      <c r="E251" s="27">
        <f t="shared" si="37"/>
        <v>0</v>
      </c>
      <c r="F251" s="31"/>
      <c r="G251" s="31"/>
      <c r="H251" s="31"/>
      <c r="I251" s="31"/>
      <c r="J251" s="27"/>
      <c r="K251" s="31"/>
      <c r="L251" s="31"/>
      <c r="M251" s="31"/>
      <c r="N251" s="31"/>
      <c r="O251" s="31">
        <f t="shared" si="39"/>
        <v>0</v>
      </c>
      <c r="P251" s="15">
        <f t="shared" si="35"/>
        <v>0</v>
      </c>
    </row>
    <row r="252" spans="1:16" ht="32.4" customHeight="1" x14ac:dyDescent="0.3">
      <c r="A252" s="24" t="s">
        <v>405</v>
      </c>
      <c r="B252" s="36" t="s">
        <v>406</v>
      </c>
      <c r="C252" s="36" t="s">
        <v>131</v>
      </c>
      <c r="D252" s="26" t="s">
        <v>706</v>
      </c>
      <c r="E252" s="27">
        <f t="shared" si="37"/>
        <v>2000000</v>
      </c>
      <c r="F252" s="31">
        <f>3500000-1500000</f>
        <v>2000000</v>
      </c>
      <c r="G252" s="31"/>
      <c r="H252" s="31"/>
      <c r="I252" s="31"/>
      <c r="J252" s="27">
        <f>L252+O252</f>
        <v>0</v>
      </c>
      <c r="K252" s="101"/>
      <c r="L252" s="101"/>
      <c r="M252" s="101"/>
      <c r="N252" s="101"/>
      <c r="O252" s="31">
        <f t="shared" si="39"/>
        <v>0</v>
      </c>
      <c r="P252" s="15">
        <f t="shared" si="35"/>
        <v>2000000</v>
      </c>
    </row>
    <row r="253" spans="1:16" ht="28.95" customHeight="1" x14ac:dyDescent="0.3">
      <c r="A253" s="24" t="s">
        <v>409</v>
      </c>
      <c r="B253" s="25" t="s">
        <v>410</v>
      </c>
      <c r="C253" s="25" t="s">
        <v>239</v>
      </c>
      <c r="D253" s="76" t="s">
        <v>710</v>
      </c>
      <c r="E253" s="27">
        <f t="shared" si="37"/>
        <v>21908000</v>
      </c>
      <c r="F253" s="77">
        <v>21908000</v>
      </c>
      <c r="G253" s="42"/>
      <c r="H253" s="42"/>
      <c r="I253" s="31"/>
      <c r="J253" s="27">
        <f>L253+O253</f>
        <v>0</v>
      </c>
      <c r="K253" s="31"/>
      <c r="L253" s="31"/>
      <c r="M253" s="31"/>
      <c r="N253" s="31"/>
      <c r="O253" s="31">
        <f t="shared" si="39"/>
        <v>0</v>
      </c>
      <c r="P253" s="15">
        <f t="shared" si="35"/>
        <v>21908000</v>
      </c>
    </row>
    <row r="254" spans="1:16" s="23" customFormat="1" ht="41.4" hidden="1" x14ac:dyDescent="0.3">
      <c r="A254" s="28"/>
      <c r="B254" s="29"/>
      <c r="C254" s="29"/>
      <c r="D254" s="20" t="s">
        <v>247</v>
      </c>
      <c r="E254" s="21">
        <f t="shared" si="37"/>
        <v>0</v>
      </c>
      <c r="F254" s="31"/>
      <c r="G254" s="31"/>
      <c r="H254" s="31"/>
      <c r="I254" s="42"/>
      <c r="J254" s="21"/>
      <c r="K254" s="42"/>
      <c r="L254" s="42"/>
      <c r="M254" s="42"/>
      <c r="N254" s="42"/>
      <c r="O254" s="31">
        <f t="shared" si="39"/>
        <v>0</v>
      </c>
      <c r="P254" s="22">
        <f>E254+J254</f>
        <v>0</v>
      </c>
    </row>
    <row r="255" spans="1:16" ht="32.25" customHeight="1" x14ac:dyDescent="0.3">
      <c r="A255" s="24" t="s">
        <v>411</v>
      </c>
      <c r="B255" s="25" t="s">
        <v>238</v>
      </c>
      <c r="C255" s="25" t="s">
        <v>239</v>
      </c>
      <c r="D255" s="33" t="s">
        <v>745</v>
      </c>
      <c r="E255" s="27">
        <f t="shared" si="37"/>
        <v>37455000</v>
      </c>
      <c r="F255" s="31">
        <v>37455000</v>
      </c>
      <c r="G255" s="42"/>
      <c r="H255" s="42"/>
      <c r="I255" s="31"/>
      <c r="J255" s="27">
        <f>L255+O255</f>
        <v>0</v>
      </c>
      <c r="K255" s="31"/>
      <c r="L255" s="31"/>
      <c r="M255" s="31"/>
      <c r="N255" s="31"/>
      <c r="O255" s="31">
        <f t="shared" si="39"/>
        <v>0</v>
      </c>
      <c r="P255" s="15">
        <f t="shared" si="35"/>
        <v>37455000</v>
      </c>
    </row>
    <row r="256" spans="1:16" hidden="1" x14ac:dyDescent="0.3">
      <c r="A256" s="24" t="s">
        <v>412</v>
      </c>
      <c r="B256" s="25" t="s">
        <v>62</v>
      </c>
      <c r="C256" s="25"/>
      <c r="D256" s="34" t="s">
        <v>63</v>
      </c>
      <c r="E256" s="27">
        <f>E257</f>
        <v>1045000</v>
      </c>
      <c r="F256" s="31"/>
      <c r="G256" s="31"/>
      <c r="H256" s="31"/>
      <c r="I256" s="27">
        <f t="shared" ref="I256:N256" si="40">I257</f>
        <v>0</v>
      </c>
      <c r="J256" s="27">
        <f t="shared" si="40"/>
        <v>0</v>
      </c>
      <c r="K256" s="27">
        <f>K257</f>
        <v>0</v>
      </c>
      <c r="L256" s="27">
        <f t="shared" si="40"/>
        <v>0</v>
      </c>
      <c r="M256" s="27">
        <f t="shared" si="40"/>
        <v>0</v>
      </c>
      <c r="N256" s="27">
        <f t="shared" si="40"/>
        <v>0</v>
      </c>
      <c r="O256" s="31">
        <f t="shared" si="39"/>
        <v>0</v>
      </c>
      <c r="P256" s="15">
        <f t="shared" si="35"/>
        <v>1045000</v>
      </c>
    </row>
    <row r="257" spans="1:18" ht="20.399999999999999" customHeight="1" x14ac:dyDescent="0.3">
      <c r="A257" s="24" t="s">
        <v>413</v>
      </c>
      <c r="B257" s="25" t="s">
        <v>68</v>
      </c>
      <c r="C257" s="25" t="s">
        <v>56</v>
      </c>
      <c r="D257" s="34" t="s">
        <v>69</v>
      </c>
      <c r="E257" s="27">
        <f>F257+I257</f>
        <v>1045000</v>
      </c>
      <c r="F257" s="27">
        <v>1045000</v>
      </c>
      <c r="G257" s="27"/>
      <c r="H257" s="27"/>
      <c r="I257" s="31"/>
      <c r="J257" s="27">
        <f>L257+O257</f>
        <v>0</v>
      </c>
      <c r="K257" s="31"/>
      <c r="L257" s="31"/>
      <c r="M257" s="31"/>
      <c r="N257" s="31"/>
      <c r="O257" s="31">
        <f t="shared" si="39"/>
        <v>0</v>
      </c>
      <c r="P257" s="15">
        <f t="shared" si="35"/>
        <v>1045000</v>
      </c>
    </row>
    <row r="258" spans="1:18" hidden="1" x14ac:dyDescent="0.3">
      <c r="A258" s="24" t="s">
        <v>670</v>
      </c>
      <c r="B258" s="25" t="s">
        <v>671</v>
      </c>
      <c r="C258" s="25" t="s">
        <v>72</v>
      </c>
      <c r="D258" s="34" t="s">
        <v>672</v>
      </c>
      <c r="E258" s="27">
        <f t="shared" ref="E258:E259" si="41">F258+I258</f>
        <v>0</v>
      </c>
      <c r="F258" s="31">
        <v>0</v>
      </c>
      <c r="G258" s="31"/>
      <c r="H258" s="31"/>
      <c r="I258" s="31"/>
      <c r="J258" s="27">
        <f t="shared" ref="J258:J259" si="42">L258+O258</f>
        <v>0</v>
      </c>
      <c r="K258" s="31"/>
      <c r="L258" s="31"/>
      <c r="M258" s="31"/>
      <c r="N258" s="31"/>
      <c r="O258" s="31">
        <f t="shared" si="39"/>
        <v>0</v>
      </c>
      <c r="P258" s="15">
        <f t="shared" si="35"/>
        <v>0</v>
      </c>
    </row>
    <row r="259" spans="1:18" ht="27.6" x14ac:dyDescent="0.3">
      <c r="A259" s="24" t="s">
        <v>748</v>
      </c>
      <c r="B259" s="25" t="s">
        <v>75</v>
      </c>
      <c r="C259" s="25" t="s">
        <v>76</v>
      </c>
      <c r="D259" s="33" t="s">
        <v>77</v>
      </c>
      <c r="E259" s="27">
        <f t="shared" si="41"/>
        <v>200000</v>
      </c>
      <c r="F259" s="31">
        <v>200000</v>
      </c>
      <c r="G259" s="31"/>
      <c r="H259" s="31"/>
      <c r="I259" s="31"/>
      <c r="J259" s="27">
        <f t="shared" si="42"/>
        <v>0</v>
      </c>
      <c r="K259" s="31"/>
      <c r="L259" s="31"/>
      <c r="M259" s="31"/>
      <c r="N259" s="31"/>
      <c r="O259" s="31">
        <f t="shared" si="39"/>
        <v>0</v>
      </c>
      <c r="P259" s="15">
        <f t="shared" ref="P259" si="43">E259+J259</f>
        <v>200000</v>
      </c>
    </row>
    <row r="260" spans="1:18" ht="30.6" customHeight="1" x14ac:dyDescent="0.3">
      <c r="A260" s="11" t="s">
        <v>414</v>
      </c>
      <c r="B260" s="12"/>
      <c r="C260" s="13"/>
      <c r="D260" s="14" t="s">
        <v>415</v>
      </c>
      <c r="E260" s="40">
        <f>E261</f>
        <v>13890100</v>
      </c>
      <c r="F260" s="40">
        <f t="shared" ref="F260:O260" si="44">F261</f>
        <v>13890100</v>
      </c>
      <c r="G260" s="40">
        <f t="shared" si="44"/>
        <v>6807139.3200000003</v>
      </c>
      <c r="H260" s="40">
        <f t="shared" si="44"/>
        <v>100000</v>
      </c>
      <c r="I260" s="40">
        <f t="shared" si="44"/>
        <v>0</v>
      </c>
      <c r="J260" s="40">
        <f t="shared" si="44"/>
        <v>0</v>
      </c>
      <c r="K260" s="40">
        <f>K261</f>
        <v>0</v>
      </c>
      <c r="L260" s="40">
        <f t="shared" si="44"/>
        <v>0</v>
      </c>
      <c r="M260" s="40">
        <f t="shared" si="44"/>
        <v>0</v>
      </c>
      <c r="N260" s="40">
        <f t="shared" si="44"/>
        <v>0</v>
      </c>
      <c r="O260" s="40">
        <f t="shared" si="44"/>
        <v>0</v>
      </c>
      <c r="P260" s="15">
        <f>E260+J260</f>
        <v>13890100</v>
      </c>
      <c r="R260" s="16"/>
    </row>
    <row r="261" spans="1:18" ht="28.95" customHeight="1" x14ac:dyDescent="0.3">
      <c r="A261" s="24" t="s">
        <v>416</v>
      </c>
      <c r="B261" s="36"/>
      <c r="C261" s="13"/>
      <c r="D261" s="20" t="s">
        <v>415</v>
      </c>
      <c r="E261" s="41">
        <f>E262+E265+E264+E266</f>
        <v>13890100</v>
      </c>
      <c r="F261" s="41">
        <f>F262+F265+F264+F266</f>
        <v>13890100</v>
      </c>
      <c r="G261" s="41">
        <f>G262+G265+G264+G266</f>
        <v>6807139.3200000003</v>
      </c>
      <c r="H261" s="41">
        <f>H262+H265+H264+H266</f>
        <v>100000</v>
      </c>
      <c r="I261" s="41">
        <f>I262+I265+I264+I266</f>
        <v>0</v>
      </c>
      <c r="J261" s="41">
        <f t="shared" ref="J261:P261" si="45">J262+J264+J263+J265+J266</f>
        <v>0</v>
      </c>
      <c r="K261" s="41">
        <f t="shared" si="45"/>
        <v>0</v>
      </c>
      <c r="L261" s="41">
        <f t="shared" si="45"/>
        <v>0</v>
      </c>
      <c r="M261" s="41">
        <f t="shared" si="45"/>
        <v>0</v>
      </c>
      <c r="N261" s="41">
        <f t="shared" si="45"/>
        <v>0</v>
      </c>
      <c r="O261" s="41">
        <f t="shared" si="45"/>
        <v>0</v>
      </c>
      <c r="P261" s="41">
        <f t="shared" si="45"/>
        <v>13890100</v>
      </c>
    </row>
    <row r="262" spans="1:18" ht="31.2" customHeight="1" x14ac:dyDescent="0.3">
      <c r="A262" s="24" t="s">
        <v>417</v>
      </c>
      <c r="B262" s="25" t="s">
        <v>28</v>
      </c>
      <c r="C262" s="25" t="s">
        <v>21</v>
      </c>
      <c r="D262" s="33" t="s">
        <v>109</v>
      </c>
      <c r="E262" s="27">
        <f>F262+I262</f>
        <v>11545708.720000001</v>
      </c>
      <c r="F262" s="31">
        <f>9530000+2015708.72</f>
        <v>11545708.720000001</v>
      </c>
      <c r="G262" s="31">
        <v>6450000</v>
      </c>
      <c r="H262" s="31">
        <v>100000</v>
      </c>
      <c r="I262" s="31"/>
      <c r="J262" s="27">
        <f>L262+O262</f>
        <v>0</v>
      </c>
      <c r="K262" s="31"/>
      <c r="L262" s="31"/>
      <c r="M262" s="31"/>
      <c r="N262" s="31"/>
      <c r="O262" s="31">
        <f>K262</f>
        <v>0</v>
      </c>
      <c r="P262" s="15">
        <f t="shared" ref="P262:P280" si="46">E262+J262</f>
        <v>11545708.720000001</v>
      </c>
    </row>
    <row r="263" spans="1:18" ht="32.4" hidden="1" customHeight="1" x14ac:dyDescent="0.3">
      <c r="A263" s="24"/>
      <c r="B263" s="25"/>
      <c r="C263" s="25"/>
      <c r="D263" s="33"/>
      <c r="E263" s="27">
        <f>F263+I263</f>
        <v>0</v>
      </c>
      <c r="F263" s="31"/>
      <c r="G263" s="31"/>
      <c r="H263" s="31"/>
      <c r="I263" s="31"/>
      <c r="J263" s="27">
        <f>L263+O263</f>
        <v>0</v>
      </c>
      <c r="K263" s="31"/>
      <c r="L263" s="31"/>
      <c r="M263" s="31"/>
      <c r="N263" s="31"/>
      <c r="O263" s="31">
        <f>K263</f>
        <v>0</v>
      </c>
      <c r="P263" s="15">
        <f t="shared" si="46"/>
        <v>0</v>
      </c>
    </row>
    <row r="264" spans="1:18" ht="32.4" hidden="1" customHeight="1" x14ac:dyDescent="0.3">
      <c r="A264" s="24" t="s">
        <v>418</v>
      </c>
      <c r="B264" s="36" t="s">
        <v>419</v>
      </c>
      <c r="C264" s="25" t="s">
        <v>300</v>
      </c>
      <c r="D264" s="78" t="s">
        <v>420</v>
      </c>
      <c r="E264" s="27">
        <f>F264+I264</f>
        <v>0</v>
      </c>
      <c r="F264" s="27"/>
      <c r="G264" s="27"/>
      <c r="H264" s="27"/>
      <c r="I264" s="27"/>
      <c r="J264" s="27">
        <f>L264+O264</f>
        <v>0</v>
      </c>
      <c r="K264" s="27"/>
      <c r="L264" s="27">
        <f>L265</f>
        <v>0</v>
      </c>
      <c r="M264" s="27">
        <f>M265</f>
        <v>0</v>
      </c>
      <c r="N264" s="27">
        <f>N265</f>
        <v>0</v>
      </c>
      <c r="O264" s="31">
        <f>K264</f>
        <v>0</v>
      </c>
      <c r="P264" s="15">
        <f t="shared" si="46"/>
        <v>0</v>
      </c>
    </row>
    <row r="265" spans="1:18" ht="25.95" customHeight="1" x14ac:dyDescent="0.3">
      <c r="A265" s="24" t="s">
        <v>421</v>
      </c>
      <c r="B265" s="36" t="s">
        <v>422</v>
      </c>
      <c r="C265" s="25" t="s">
        <v>300</v>
      </c>
      <c r="D265" s="39" t="s">
        <v>423</v>
      </c>
      <c r="E265" s="27">
        <f>F265</f>
        <v>1912500</v>
      </c>
      <c r="F265" s="31">
        <f>1962500-50000</f>
        <v>1912500</v>
      </c>
      <c r="G265" s="31"/>
      <c r="H265" s="31"/>
      <c r="I265" s="31"/>
      <c r="J265" s="27">
        <f>L265+O265</f>
        <v>0</v>
      </c>
      <c r="K265" s="31"/>
      <c r="L265" s="31"/>
      <c r="M265" s="31"/>
      <c r="N265" s="31"/>
      <c r="O265" s="31">
        <f>K265</f>
        <v>0</v>
      </c>
      <c r="P265" s="15">
        <f>E265+J265</f>
        <v>1912500</v>
      </c>
    </row>
    <row r="266" spans="1:18" ht="64.5" customHeight="1" x14ac:dyDescent="0.3">
      <c r="A266" s="24" t="s">
        <v>687</v>
      </c>
      <c r="B266" s="36" t="s">
        <v>366</v>
      </c>
      <c r="C266" s="25" t="s">
        <v>300</v>
      </c>
      <c r="D266" s="26" t="s">
        <v>740</v>
      </c>
      <c r="E266" s="27">
        <f>F266</f>
        <v>431891.28</v>
      </c>
      <c r="F266" s="31">
        <f>2397600+50000-2015708.72</f>
        <v>431891.28</v>
      </c>
      <c r="G266" s="31">
        <f>1900000-1542860.68</f>
        <v>357139.32000000007</v>
      </c>
      <c r="H266" s="31"/>
      <c r="I266" s="31"/>
      <c r="J266" s="27">
        <f>L266+O266</f>
        <v>0</v>
      </c>
      <c r="K266" s="31"/>
      <c r="L266" s="31"/>
      <c r="M266" s="31"/>
      <c r="N266" s="31"/>
      <c r="O266" s="31">
        <f>K266</f>
        <v>0</v>
      </c>
      <c r="P266" s="15">
        <f>E266+J266</f>
        <v>431891.28</v>
      </c>
    </row>
    <row r="267" spans="1:18" ht="34.200000000000003" customHeight="1" x14ac:dyDescent="0.3">
      <c r="A267" s="11">
        <v>1000000</v>
      </c>
      <c r="B267" s="12"/>
      <c r="C267" s="13"/>
      <c r="D267" s="14" t="s">
        <v>424</v>
      </c>
      <c r="E267" s="40">
        <f>E269</f>
        <v>40100000</v>
      </c>
      <c r="F267" s="40">
        <f t="shared" ref="F267:O267" si="47">F269</f>
        <v>40000000</v>
      </c>
      <c r="G267" s="40">
        <f t="shared" si="47"/>
        <v>28446000</v>
      </c>
      <c r="H267" s="40">
        <f t="shared" si="47"/>
        <v>400000</v>
      </c>
      <c r="I267" s="40">
        <f t="shared" si="47"/>
        <v>100000</v>
      </c>
      <c r="J267" s="40">
        <f t="shared" si="47"/>
        <v>50000</v>
      </c>
      <c r="K267" s="40">
        <f>K269</f>
        <v>0</v>
      </c>
      <c r="L267" s="40">
        <f t="shared" si="47"/>
        <v>50000</v>
      </c>
      <c r="M267" s="40">
        <f t="shared" si="47"/>
        <v>0</v>
      </c>
      <c r="N267" s="40">
        <f t="shared" si="47"/>
        <v>0</v>
      </c>
      <c r="O267" s="40">
        <f t="shared" si="47"/>
        <v>0</v>
      </c>
      <c r="P267" s="15">
        <f t="shared" si="46"/>
        <v>40150000</v>
      </c>
      <c r="Q267" s="79"/>
      <c r="R267" s="16"/>
    </row>
    <row r="268" spans="1:18" ht="14.4" hidden="1" x14ac:dyDescent="0.3">
      <c r="A268" s="11"/>
      <c r="B268" s="12"/>
      <c r="C268" s="13"/>
      <c r="D268" s="38" t="s">
        <v>49</v>
      </c>
      <c r="E268" s="40"/>
      <c r="F268" s="40"/>
      <c r="G268" s="40"/>
      <c r="H268" s="40"/>
      <c r="I268" s="40"/>
      <c r="J268" s="42">
        <f>J272</f>
        <v>0</v>
      </c>
      <c r="K268" s="42">
        <f t="shared" ref="K268:P268" si="48">K272</f>
        <v>0</v>
      </c>
      <c r="L268" s="42">
        <f t="shared" si="48"/>
        <v>0</v>
      </c>
      <c r="M268" s="42">
        <f t="shared" si="48"/>
        <v>0</v>
      </c>
      <c r="N268" s="42">
        <f t="shared" si="48"/>
        <v>0</v>
      </c>
      <c r="O268" s="42">
        <f t="shared" si="48"/>
        <v>0</v>
      </c>
      <c r="P268" s="41">
        <f t="shared" si="48"/>
        <v>0</v>
      </c>
    </row>
    <row r="269" spans="1:18" ht="31.2" customHeight="1" x14ac:dyDescent="0.3">
      <c r="A269" s="24" t="s">
        <v>425</v>
      </c>
      <c r="B269" s="36"/>
      <c r="C269" s="13"/>
      <c r="D269" s="20" t="s">
        <v>424</v>
      </c>
      <c r="E269" s="41">
        <f>E270+E271+E274+E276+E277+E279+E280+E273</f>
        <v>40100000</v>
      </c>
      <c r="F269" s="41">
        <f>F270+F271+F274+F276+F277+F279+F280+F273</f>
        <v>40000000</v>
      </c>
      <c r="G269" s="41">
        <f>G270+G271+G274+G276+G277+G279+G280+G273</f>
        <v>28446000</v>
      </c>
      <c r="H269" s="41">
        <f>H270+H271+H274+H276+H277+H279+H280+H273</f>
        <v>400000</v>
      </c>
      <c r="I269" s="41">
        <f>SUM(I270:I278)</f>
        <v>100000</v>
      </c>
      <c r="J269" s="41">
        <f>SUM(J270:J280)</f>
        <v>50000</v>
      </c>
      <c r="K269" s="41">
        <f>K270+K271+K274+K276+K277+K279+K280</f>
        <v>0</v>
      </c>
      <c r="L269" s="41">
        <f>L270+L271+L274+L276+L277+L279+L280</f>
        <v>50000</v>
      </c>
      <c r="M269" s="41">
        <f>M270+M271+M274+M276+M277+M279+M280</f>
        <v>0</v>
      </c>
      <c r="N269" s="41">
        <f>N270+N271+N274+N276+N277+N279+N280</f>
        <v>0</v>
      </c>
      <c r="O269" s="41">
        <f>O270+O271+O274+O276+O277+O279+O280</f>
        <v>0</v>
      </c>
      <c r="P269" s="22">
        <f>E269+J269</f>
        <v>40150000</v>
      </c>
    </row>
    <row r="270" spans="1:18" ht="28.5" customHeight="1" x14ac:dyDescent="0.3">
      <c r="A270" s="24" t="s">
        <v>426</v>
      </c>
      <c r="B270" s="25" t="s">
        <v>28</v>
      </c>
      <c r="C270" s="25" t="s">
        <v>21</v>
      </c>
      <c r="D270" s="33" t="s">
        <v>109</v>
      </c>
      <c r="E270" s="27">
        <f t="shared" ref="E270:E280" si="49">F270+I270</f>
        <v>5004000</v>
      </c>
      <c r="F270" s="31">
        <f>5124000-120000</f>
        <v>5004000</v>
      </c>
      <c r="G270" s="31">
        <v>3909000</v>
      </c>
      <c r="H270" s="63"/>
      <c r="I270" s="31"/>
      <c r="J270" s="27">
        <f t="shared" ref="J270:J280" si="50">L270+O270</f>
        <v>0</v>
      </c>
      <c r="K270" s="31"/>
      <c r="L270" s="31"/>
      <c r="M270" s="31"/>
      <c r="N270" s="31"/>
      <c r="O270" s="31">
        <f>K270</f>
        <v>0</v>
      </c>
      <c r="P270" s="15">
        <f>E270+J270</f>
        <v>5004000</v>
      </c>
    </row>
    <row r="271" spans="1:18" ht="24.75" customHeight="1" x14ac:dyDescent="0.3">
      <c r="A271" s="24" t="s">
        <v>427</v>
      </c>
      <c r="B271" s="36" t="s">
        <v>428</v>
      </c>
      <c r="C271" s="36" t="s">
        <v>132</v>
      </c>
      <c r="D271" s="26" t="s">
        <v>707</v>
      </c>
      <c r="E271" s="27">
        <f>F271+I271</f>
        <v>10468500</v>
      </c>
      <c r="F271" s="31">
        <f>10337000+31500</f>
        <v>10368500</v>
      </c>
      <c r="G271" s="31">
        <v>8350000</v>
      </c>
      <c r="H271" s="31"/>
      <c r="I271" s="31">
        <v>100000</v>
      </c>
      <c r="J271" s="27">
        <f>L271+O271</f>
        <v>50000</v>
      </c>
      <c r="K271" s="31">
        <v>0</v>
      </c>
      <c r="L271" s="31">
        <v>50000</v>
      </c>
      <c r="M271" s="31"/>
      <c r="N271" s="31"/>
      <c r="O271" s="31">
        <f t="shared" ref="O271:O280" si="51">K271</f>
        <v>0</v>
      </c>
      <c r="P271" s="15">
        <f>E271+J271</f>
        <v>10518500</v>
      </c>
    </row>
    <row r="272" spans="1:18" s="23" customFormat="1" ht="14.4" hidden="1" x14ac:dyDescent="0.3">
      <c r="A272" s="28"/>
      <c r="B272" s="37"/>
      <c r="C272" s="37"/>
      <c r="D272" s="38" t="s">
        <v>49</v>
      </c>
      <c r="E272" s="21"/>
      <c r="F272" s="42"/>
      <c r="G272" s="42"/>
      <c r="H272" s="42"/>
      <c r="I272" s="42"/>
      <c r="J272" s="21">
        <f>L272+O272</f>
        <v>0</v>
      </c>
      <c r="K272" s="42"/>
      <c r="L272" s="42"/>
      <c r="M272" s="42"/>
      <c r="N272" s="42"/>
      <c r="O272" s="31">
        <f t="shared" si="51"/>
        <v>0</v>
      </c>
      <c r="P272" s="22">
        <f>E272+J272</f>
        <v>0</v>
      </c>
    </row>
    <row r="273" spans="1:18" ht="28.95" customHeight="1" x14ac:dyDescent="0.3">
      <c r="A273" s="24" t="s">
        <v>429</v>
      </c>
      <c r="B273" s="36" t="s">
        <v>375</v>
      </c>
      <c r="C273" s="36" t="s">
        <v>300</v>
      </c>
      <c r="D273" s="26" t="s">
        <v>739</v>
      </c>
      <c r="E273" s="27">
        <f>F273+I273</f>
        <v>5903000</v>
      </c>
      <c r="F273" s="31">
        <f>5953000-50000</f>
        <v>5903000</v>
      </c>
      <c r="G273" s="31">
        <v>1748000</v>
      </c>
      <c r="H273" s="31">
        <v>400000</v>
      </c>
      <c r="I273" s="31"/>
      <c r="J273" s="27">
        <f>L273+O273</f>
        <v>0</v>
      </c>
      <c r="K273" s="31"/>
      <c r="L273" s="31"/>
      <c r="M273" s="31"/>
      <c r="N273" s="31"/>
      <c r="O273" s="31">
        <f t="shared" si="51"/>
        <v>0</v>
      </c>
      <c r="P273" s="15">
        <f>E273+J273</f>
        <v>5903000</v>
      </c>
    </row>
    <row r="274" spans="1:18" ht="23.25" customHeight="1" x14ac:dyDescent="0.3">
      <c r="A274" s="24" t="s">
        <v>430</v>
      </c>
      <c r="B274" s="36" t="s">
        <v>431</v>
      </c>
      <c r="C274" s="36" t="s">
        <v>432</v>
      </c>
      <c r="D274" s="26" t="s">
        <v>433</v>
      </c>
      <c r="E274" s="27">
        <f t="shared" si="49"/>
        <v>3552000</v>
      </c>
      <c r="F274" s="31">
        <f>3584000-40000+8000</f>
        <v>3552000</v>
      </c>
      <c r="G274" s="31">
        <v>2900000</v>
      </c>
      <c r="H274" s="31"/>
      <c r="I274" s="31"/>
      <c r="J274" s="27">
        <f>L274+O274</f>
        <v>0</v>
      </c>
      <c r="K274" s="42"/>
      <c r="L274" s="31"/>
      <c r="M274" s="31"/>
      <c r="N274" s="31"/>
      <c r="O274" s="31">
        <f t="shared" si="51"/>
        <v>0</v>
      </c>
      <c r="P274" s="15">
        <f t="shared" si="46"/>
        <v>3552000</v>
      </c>
    </row>
    <row r="275" spans="1:18" ht="32.4" hidden="1" customHeight="1" x14ac:dyDescent="0.3">
      <c r="A275" s="24"/>
      <c r="B275" s="36"/>
      <c r="C275" s="36"/>
      <c r="E275" s="27">
        <f t="shared" si="49"/>
        <v>0</v>
      </c>
      <c r="F275" s="31"/>
      <c r="G275" s="31"/>
      <c r="H275" s="31"/>
      <c r="I275" s="31"/>
      <c r="J275" s="27"/>
      <c r="K275" s="31"/>
      <c r="L275" s="31"/>
      <c r="M275" s="31"/>
      <c r="N275" s="31"/>
      <c r="O275" s="31">
        <f t="shared" si="51"/>
        <v>0</v>
      </c>
      <c r="P275" s="15"/>
    </row>
    <row r="276" spans="1:18" ht="22.2" customHeight="1" x14ac:dyDescent="0.3">
      <c r="A276" s="24" t="s">
        <v>434</v>
      </c>
      <c r="B276" s="25" t="s">
        <v>435</v>
      </c>
      <c r="C276" s="25" t="s">
        <v>432</v>
      </c>
      <c r="D276" s="33" t="s">
        <v>436</v>
      </c>
      <c r="E276" s="27">
        <f t="shared" si="49"/>
        <v>4949000</v>
      </c>
      <c r="F276" s="31">
        <v>4949000</v>
      </c>
      <c r="G276" s="31">
        <v>3946000</v>
      </c>
      <c r="H276" s="31"/>
      <c r="I276" s="31"/>
      <c r="J276" s="27">
        <f t="shared" si="50"/>
        <v>0</v>
      </c>
      <c r="K276" s="31"/>
      <c r="L276" s="31"/>
      <c r="M276" s="31"/>
      <c r="N276" s="31"/>
      <c r="O276" s="31">
        <f t="shared" si="51"/>
        <v>0</v>
      </c>
      <c r="P276" s="15">
        <f t="shared" si="46"/>
        <v>4949000</v>
      </c>
    </row>
    <row r="277" spans="1:18" ht="29.4" customHeight="1" x14ac:dyDescent="0.3">
      <c r="A277" s="24" t="s">
        <v>437</v>
      </c>
      <c r="B277" s="36" t="s">
        <v>438</v>
      </c>
      <c r="C277" s="36" t="s">
        <v>439</v>
      </c>
      <c r="D277" s="26" t="s">
        <v>440</v>
      </c>
      <c r="E277" s="27">
        <f t="shared" si="49"/>
        <v>4440500</v>
      </c>
      <c r="F277" s="31">
        <f>4470000-40000+10500</f>
        <v>4440500</v>
      </c>
      <c r="G277" s="31">
        <v>3631000</v>
      </c>
      <c r="H277" s="31"/>
      <c r="I277" s="31"/>
      <c r="J277" s="27">
        <f t="shared" si="50"/>
        <v>0</v>
      </c>
      <c r="K277" s="31"/>
      <c r="L277" s="31"/>
      <c r="M277" s="31"/>
      <c r="N277" s="31"/>
      <c r="O277" s="31">
        <f t="shared" si="51"/>
        <v>0</v>
      </c>
      <c r="P277" s="15">
        <f t="shared" si="46"/>
        <v>4440500</v>
      </c>
    </row>
    <row r="278" spans="1:18" hidden="1" x14ac:dyDescent="0.3">
      <c r="A278" s="24" t="s">
        <v>441</v>
      </c>
      <c r="B278" s="36" t="s">
        <v>442</v>
      </c>
      <c r="C278" s="36"/>
      <c r="D278" s="26" t="s">
        <v>443</v>
      </c>
      <c r="E278" s="27">
        <f t="shared" si="49"/>
        <v>0</v>
      </c>
      <c r="F278" s="31"/>
      <c r="G278" s="31"/>
      <c r="H278" s="31"/>
      <c r="I278" s="31"/>
      <c r="J278" s="27">
        <f t="shared" si="50"/>
        <v>0</v>
      </c>
      <c r="K278" s="31"/>
      <c r="L278" s="31"/>
      <c r="M278" s="31"/>
      <c r="N278" s="31"/>
      <c r="O278" s="31">
        <f t="shared" si="51"/>
        <v>0</v>
      </c>
      <c r="P278" s="15">
        <f t="shared" si="46"/>
        <v>0</v>
      </c>
    </row>
    <row r="279" spans="1:18" ht="24" customHeight="1" x14ac:dyDescent="0.3">
      <c r="A279" s="24" t="s">
        <v>444</v>
      </c>
      <c r="B279" s="36" t="s">
        <v>445</v>
      </c>
      <c r="C279" s="36" t="s">
        <v>446</v>
      </c>
      <c r="D279" s="26" t="s">
        <v>447</v>
      </c>
      <c r="E279" s="27">
        <f t="shared" si="49"/>
        <v>4983000</v>
      </c>
      <c r="F279" s="31">
        <f>5083000-100000</f>
        <v>4983000</v>
      </c>
      <c r="G279" s="31">
        <v>3962000</v>
      </c>
      <c r="H279" s="31"/>
      <c r="I279" s="31"/>
      <c r="J279" s="27">
        <f t="shared" si="50"/>
        <v>0</v>
      </c>
      <c r="K279" s="31"/>
      <c r="L279" s="31"/>
      <c r="M279" s="31"/>
      <c r="N279" s="31"/>
      <c r="O279" s="31">
        <f t="shared" si="51"/>
        <v>0</v>
      </c>
      <c r="P279" s="15">
        <f t="shared" si="46"/>
        <v>4983000</v>
      </c>
    </row>
    <row r="280" spans="1:18" ht="24" customHeight="1" x14ac:dyDescent="0.3">
      <c r="A280" s="24" t="s">
        <v>448</v>
      </c>
      <c r="B280" s="36" t="s">
        <v>449</v>
      </c>
      <c r="C280" s="36" t="s">
        <v>446</v>
      </c>
      <c r="D280" s="26" t="s">
        <v>450</v>
      </c>
      <c r="E280" s="27">
        <f t="shared" si="49"/>
        <v>800000</v>
      </c>
      <c r="F280" s="31">
        <f>500000+300000</f>
        <v>800000</v>
      </c>
      <c r="G280" s="31"/>
      <c r="H280" s="31"/>
      <c r="I280" s="31"/>
      <c r="J280" s="27">
        <f t="shared" si="50"/>
        <v>0</v>
      </c>
      <c r="K280" s="31"/>
      <c r="L280" s="31"/>
      <c r="M280" s="31"/>
      <c r="N280" s="31"/>
      <c r="O280" s="31">
        <f t="shared" si="51"/>
        <v>0</v>
      </c>
      <c r="P280" s="15">
        <f t="shared" si="46"/>
        <v>800000</v>
      </c>
    </row>
    <row r="281" spans="1:18" ht="29.4" customHeight="1" x14ac:dyDescent="0.3">
      <c r="A281" s="11" t="s">
        <v>675</v>
      </c>
      <c r="B281" s="12"/>
      <c r="C281" s="13"/>
      <c r="D281" s="14" t="s">
        <v>451</v>
      </c>
      <c r="E281" s="40">
        <f>E282</f>
        <v>26095662</v>
      </c>
      <c r="F281" s="40">
        <f>F282</f>
        <v>25463600</v>
      </c>
      <c r="G281" s="40">
        <f>G282</f>
        <v>14180000</v>
      </c>
      <c r="H281" s="40">
        <f>H282</f>
        <v>857000</v>
      </c>
      <c r="I281" s="40">
        <f>I282</f>
        <v>632062</v>
      </c>
      <c r="J281" s="40">
        <f t="shared" ref="J281:P281" si="52">J282</f>
        <v>0</v>
      </c>
      <c r="K281" s="40">
        <f>K282</f>
        <v>0</v>
      </c>
      <c r="L281" s="40">
        <f t="shared" si="52"/>
        <v>0</v>
      </c>
      <c r="M281" s="40">
        <f t="shared" si="52"/>
        <v>0</v>
      </c>
      <c r="N281" s="40">
        <f t="shared" si="52"/>
        <v>0</v>
      </c>
      <c r="O281" s="40">
        <f t="shared" si="52"/>
        <v>0</v>
      </c>
      <c r="P281" s="40">
        <f t="shared" si="52"/>
        <v>26095662</v>
      </c>
      <c r="R281" s="16"/>
    </row>
    <row r="282" spans="1:18" ht="30" customHeight="1" x14ac:dyDescent="0.3">
      <c r="A282" s="24">
        <v>1110000</v>
      </c>
      <c r="B282" s="36"/>
      <c r="C282" s="13"/>
      <c r="D282" s="20" t="s">
        <v>451</v>
      </c>
      <c r="E282" s="41">
        <f>E283+E286+E287+E289+E291+E294+E296+E297</f>
        <v>26095662</v>
      </c>
      <c r="F282" s="41">
        <f>F283+F286+F287+F289+F291+F294+F296+F297</f>
        <v>25463600</v>
      </c>
      <c r="G282" s="41">
        <f>G283+G291+G296+G297</f>
        <v>14180000</v>
      </c>
      <c r="H282" s="41">
        <f>H283+H291+H296+H297</f>
        <v>857000</v>
      </c>
      <c r="I282" s="41">
        <f>I283+I273+I286+I287+I289+I291+I294+I296+I297</f>
        <v>632062</v>
      </c>
      <c r="J282" s="41">
        <f>J283+J291+J294+J297+J296</f>
        <v>0</v>
      </c>
      <c r="K282" s="41">
        <f>K283+K284+K285+K290+K293+K288+K295+K294+K297+K296</f>
        <v>0</v>
      </c>
      <c r="L282" s="41">
        <f>L283+L284+L285+L290+L293+L288+L295+L294</f>
        <v>0</v>
      </c>
      <c r="M282" s="41">
        <f>M283+M284+M285+M290+M293+M288+M295+M294</f>
        <v>0</v>
      </c>
      <c r="N282" s="41">
        <f>N283+N284+N285+N290+N293+N288+N295+N294</f>
        <v>0</v>
      </c>
      <c r="O282" s="41">
        <f>O283+O284+O285+O290+O293+O288+O295+O294</f>
        <v>0</v>
      </c>
      <c r="P282" s="41">
        <f>P283+P286+P287+P289+P291+P294+P296+P297</f>
        <v>26095662</v>
      </c>
    </row>
    <row r="283" spans="1:18" ht="30" customHeight="1" x14ac:dyDescent="0.3">
      <c r="A283" s="24" t="s">
        <v>452</v>
      </c>
      <c r="B283" s="25" t="s">
        <v>28</v>
      </c>
      <c r="C283" s="25" t="s">
        <v>21</v>
      </c>
      <c r="D283" s="33" t="s">
        <v>109</v>
      </c>
      <c r="E283" s="27">
        <f t="shared" ref="E283:E297" si="53">F283+I283</f>
        <v>8643000</v>
      </c>
      <c r="F283" s="31">
        <f>7545000+1098000</f>
        <v>8643000</v>
      </c>
      <c r="G283" s="31">
        <f>3000000+900000</f>
        <v>3900000</v>
      </c>
      <c r="H283" s="31"/>
      <c r="I283" s="31"/>
      <c r="J283" s="27">
        <f>L283+O283</f>
        <v>0</v>
      </c>
      <c r="K283" s="31"/>
      <c r="L283" s="31"/>
      <c r="M283" s="31"/>
      <c r="N283" s="31"/>
      <c r="O283" s="31">
        <f t="shared" ref="O283:O294" si="54">K283</f>
        <v>0</v>
      </c>
      <c r="P283" s="15">
        <f t="shared" ref="P283:P299" si="55">E283+J283</f>
        <v>8643000</v>
      </c>
    </row>
    <row r="284" spans="1:18" hidden="1" x14ac:dyDescent="0.3">
      <c r="A284" s="24" t="s">
        <v>453</v>
      </c>
      <c r="B284" s="36" t="s">
        <v>372</v>
      </c>
      <c r="C284" s="36"/>
      <c r="D284" s="26" t="s">
        <v>373</v>
      </c>
      <c r="E284" s="27">
        <f t="shared" si="53"/>
        <v>0</v>
      </c>
      <c r="F284" s="31"/>
      <c r="G284" s="31"/>
      <c r="H284" s="31"/>
      <c r="I284" s="31"/>
      <c r="J284" s="27">
        <f t="shared" ref="J284:J297" si="56">L284+O284</f>
        <v>0</v>
      </c>
      <c r="K284" s="31"/>
      <c r="L284" s="31"/>
      <c r="M284" s="31"/>
      <c r="N284" s="31"/>
      <c r="O284" s="31">
        <f t="shared" si="54"/>
        <v>0</v>
      </c>
      <c r="P284" s="15">
        <f t="shared" si="55"/>
        <v>0</v>
      </c>
    </row>
    <row r="285" spans="1:18" ht="32.4" hidden="1" customHeight="1" x14ac:dyDescent="0.3">
      <c r="A285" s="24">
        <v>1115010</v>
      </c>
      <c r="B285" s="36" t="s">
        <v>454</v>
      </c>
      <c r="C285" s="36"/>
      <c r="D285" s="26" t="s">
        <v>455</v>
      </c>
      <c r="E285" s="27">
        <f t="shared" si="53"/>
        <v>0</v>
      </c>
      <c r="F285" s="31"/>
      <c r="G285" s="31"/>
      <c r="H285" s="31"/>
      <c r="I285" s="31">
        <f>SUM(I286:I287)</f>
        <v>0</v>
      </c>
      <c r="J285" s="27">
        <f t="shared" si="56"/>
        <v>0</v>
      </c>
      <c r="K285" s="31"/>
      <c r="L285" s="31">
        <f>SUM(L286:L287)</f>
        <v>0</v>
      </c>
      <c r="M285" s="31">
        <f>SUM(M286:M287)</f>
        <v>0</v>
      </c>
      <c r="N285" s="31">
        <f>SUM(N286:N287)</f>
        <v>0</v>
      </c>
      <c r="O285" s="31">
        <f t="shared" si="54"/>
        <v>0</v>
      </c>
      <c r="P285" s="15">
        <f t="shared" si="55"/>
        <v>0</v>
      </c>
    </row>
    <row r="286" spans="1:18" ht="26.7" customHeight="1" x14ac:dyDescent="0.3">
      <c r="A286" s="24">
        <v>1115011</v>
      </c>
      <c r="B286" s="36" t="s">
        <v>456</v>
      </c>
      <c r="C286" s="36" t="s">
        <v>457</v>
      </c>
      <c r="D286" s="26" t="s">
        <v>458</v>
      </c>
      <c r="E286" s="27">
        <f t="shared" si="53"/>
        <v>515000</v>
      </c>
      <c r="F286" s="31">
        <f>435000+80000</f>
        <v>515000</v>
      </c>
      <c r="G286" s="31"/>
      <c r="H286" s="31"/>
      <c r="I286" s="31"/>
      <c r="J286" s="27">
        <f t="shared" si="56"/>
        <v>0</v>
      </c>
      <c r="K286" s="31"/>
      <c r="L286" s="31"/>
      <c r="M286" s="31"/>
      <c r="N286" s="31"/>
      <c r="O286" s="31">
        <f t="shared" si="54"/>
        <v>0</v>
      </c>
      <c r="P286" s="15">
        <f t="shared" si="55"/>
        <v>515000</v>
      </c>
    </row>
    <row r="287" spans="1:18" ht="28.2" customHeight="1" x14ac:dyDescent="0.3">
      <c r="A287" s="24">
        <v>1115012</v>
      </c>
      <c r="B287" s="36" t="s">
        <v>459</v>
      </c>
      <c r="C287" s="36" t="s">
        <v>457</v>
      </c>
      <c r="D287" s="26" t="s">
        <v>460</v>
      </c>
      <c r="E287" s="27">
        <f t="shared" si="53"/>
        <v>560000</v>
      </c>
      <c r="F287" s="31">
        <f>590000-30000</f>
        <v>560000</v>
      </c>
      <c r="G287" s="31"/>
      <c r="H287" s="31"/>
      <c r="I287" s="31"/>
      <c r="J287" s="27">
        <f t="shared" si="56"/>
        <v>0</v>
      </c>
      <c r="K287" s="31"/>
      <c r="L287" s="31"/>
      <c r="M287" s="31"/>
      <c r="N287" s="31"/>
      <c r="O287" s="31">
        <f t="shared" si="54"/>
        <v>0</v>
      </c>
      <c r="P287" s="15">
        <f t="shared" si="55"/>
        <v>560000</v>
      </c>
    </row>
    <row r="288" spans="1:18" ht="32.4" hidden="1" customHeight="1" x14ac:dyDescent="0.3">
      <c r="A288" s="24" t="s">
        <v>461</v>
      </c>
      <c r="B288" s="36" t="s">
        <v>462</v>
      </c>
      <c r="C288" s="36"/>
      <c r="D288" s="26" t="s">
        <v>463</v>
      </c>
      <c r="E288" s="27">
        <f t="shared" si="53"/>
        <v>0</v>
      </c>
      <c r="F288" s="31"/>
      <c r="G288" s="31"/>
      <c r="H288" s="31"/>
      <c r="I288" s="31">
        <f>I289</f>
        <v>0</v>
      </c>
      <c r="J288" s="27">
        <f t="shared" si="56"/>
        <v>0</v>
      </c>
      <c r="K288" s="31"/>
      <c r="L288" s="31">
        <f>L289</f>
        <v>0</v>
      </c>
      <c r="M288" s="31">
        <f>M289</f>
        <v>0</v>
      </c>
      <c r="N288" s="31">
        <f>N289</f>
        <v>0</v>
      </c>
      <c r="O288" s="31">
        <f t="shared" si="54"/>
        <v>0</v>
      </c>
      <c r="P288" s="15">
        <f t="shared" si="55"/>
        <v>0</v>
      </c>
    </row>
    <row r="289" spans="1:18" ht="33.6" customHeight="1" x14ac:dyDescent="0.3">
      <c r="A289" s="24" t="s">
        <v>464</v>
      </c>
      <c r="B289" s="36" t="s">
        <v>465</v>
      </c>
      <c r="C289" s="36" t="s">
        <v>457</v>
      </c>
      <c r="D289" s="26" t="s">
        <v>466</v>
      </c>
      <c r="E289" s="27">
        <f t="shared" si="53"/>
        <v>65000</v>
      </c>
      <c r="F289" s="31">
        <f>115000-50000</f>
        <v>65000</v>
      </c>
      <c r="G289" s="31"/>
      <c r="H289" s="31"/>
      <c r="I289" s="31"/>
      <c r="J289" s="27">
        <f t="shared" si="56"/>
        <v>0</v>
      </c>
      <c r="K289" s="31"/>
      <c r="L289" s="31"/>
      <c r="M289" s="31"/>
      <c r="N289" s="31"/>
      <c r="O289" s="31">
        <f t="shared" si="54"/>
        <v>0</v>
      </c>
      <c r="P289" s="15">
        <f t="shared" si="55"/>
        <v>65000</v>
      </c>
    </row>
    <row r="290" spans="1:18" hidden="1" x14ac:dyDescent="0.3">
      <c r="A290" s="24">
        <v>1115030</v>
      </c>
      <c r="B290" s="36" t="s">
        <v>467</v>
      </c>
      <c r="C290" s="36"/>
      <c r="D290" s="26" t="s">
        <v>468</v>
      </c>
      <c r="E290" s="27">
        <f t="shared" si="53"/>
        <v>0</v>
      </c>
      <c r="F290" s="31"/>
      <c r="G290" s="31"/>
      <c r="H290" s="31"/>
      <c r="I290" s="31">
        <f t="shared" ref="I290:N290" si="57">SUM(I291)</f>
        <v>0</v>
      </c>
      <c r="J290" s="27">
        <f t="shared" si="56"/>
        <v>0</v>
      </c>
      <c r="K290" s="31"/>
      <c r="L290" s="31">
        <f t="shared" si="57"/>
        <v>0</v>
      </c>
      <c r="M290" s="31">
        <f t="shared" si="57"/>
        <v>0</v>
      </c>
      <c r="N290" s="31">
        <f t="shared" si="57"/>
        <v>0</v>
      </c>
      <c r="O290" s="31">
        <f t="shared" si="54"/>
        <v>0</v>
      </c>
      <c r="P290" s="15">
        <f t="shared" si="55"/>
        <v>0</v>
      </c>
    </row>
    <row r="291" spans="1:18" ht="31.2" customHeight="1" x14ac:dyDescent="0.3">
      <c r="A291" s="24">
        <v>1115031</v>
      </c>
      <c r="B291" s="36" t="s">
        <v>469</v>
      </c>
      <c r="C291" s="36" t="s">
        <v>457</v>
      </c>
      <c r="D291" s="26" t="s">
        <v>711</v>
      </c>
      <c r="E291" s="27">
        <f t="shared" si="53"/>
        <v>1955820</v>
      </c>
      <c r="F291" s="31">
        <f>1830000+81900+43920</f>
        <v>1955820</v>
      </c>
      <c r="G291" s="31">
        <v>1500000</v>
      </c>
      <c r="H291" s="31">
        <v>43920</v>
      </c>
      <c r="I291" s="31"/>
      <c r="J291" s="27">
        <f>L291+O291</f>
        <v>0</v>
      </c>
      <c r="K291" s="31"/>
      <c r="L291" s="31"/>
      <c r="M291" s="31"/>
      <c r="N291" s="31"/>
      <c r="O291" s="31">
        <f t="shared" si="54"/>
        <v>0</v>
      </c>
      <c r="P291" s="15">
        <f t="shared" si="55"/>
        <v>1955820</v>
      </c>
    </row>
    <row r="292" spans="1:18" s="23" customFormat="1" ht="32.4" hidden="1" customHeight="1" x14ac:dyDescent="0.3">
      <c r="A292" s="28"/>
      <c r="B292" s="37"/>
      <c r="C292" s="37"/>
      <c r="D292" s="38" t="s">
        <v>49</v>
      </c>
      <c r="E292" s="21"/>
      <c r="F292" s="42"/>
      <c r="G292" s="42"/>
      <c r="H292" s="42"/>
      <c r="I292" s="42"/>
      <c r="J292" s="21">
        <f>L292+O292</f>
        <v>0</v>
      </c>
      <c r="K292" s="42"/>
      <c r="L292" s="42"/>
      <c r="M292" s="42"/>
      <c r="N292" s="42"/>
      <c r="O292" s="42">
        <f>K292</f>
        <v>0</v>
      </c>
      <c r="P292" s="22">
        <f t="shared" si="55"/>
        <v>0</v>
      </c>
    </row>
    <row r="293" spans="1:18" ht="32.4" hidden="1" customHeight="1" x14ac:dyDescent="0.3">
      <c r="A293" s="24">
        <v>1115040</v>
      </c>
      <c r="B293" s="36" t="s">
        <v>471</v>
      </c>
      <c r="C293" s="36"/>
      <c r="D293" s="26" t="s">
        <v>472</v>
      </c>
      <c r="E293" s="27">
        <f>E294</f>
        <v>0</v>
      </c>
      <c r="F293" s="27"/>
      <c r="G293" s="27"/>
      <c r="H293" s="27"/>
      <c r="I293" s="27">
        <f>I294</f>
        <v>0</v>
      </c>
      <c r="J293" s="27">
        <f t="shared" si="56"/>
        <v>0</v>
      </c>
      <c r="K293" s="27"/>
      <c r="L293" s="27"/>
      <c r="M293" s="27"/>
      <c r="N293" s="27"/>
      <c r="O293" s="31">
        <f t="shared" si="54"/>
        <v>0</v>
      </c>
      <c r="P293" s="15">
        <f t="shared" si="55"/>
        <v>0</v>
      </c>
    </row>
    <row r="294" spans="1:18" ht="32.4" hidden="1" customHeight="1" x14ac:dyDescent="0.3">
      <c r="A294" s="24">
        <v>1115041</v>
      </c>
      <c r="B294" s="36" t="s">
        <v>473</v>
      </c>
      <c r="C294" s="36" t="s">
        <v>457</v>
      </c>
      <c r="D294" s="26" t="s">
        <v>712</v>
      </c>
      <c r="E294" s="27">
        <f t="shared" si="53"/>
        <v>0</v>
      </c>
      <c r="F294" s="31"/>
      <c r="G294" s="31"/>
      <c r="H294" s="31"/>
      <c r="I294" s="31"/>
      <c r="J294" s="27">
        <f t="shared" si="56"/>
        <v>0</v>
      </c>
      <c r="K294" s="31"/>
      <c r="L294" s="31"/>
      <c r="M294" s="31"/>
      <c r="N294" s="31"/>
      <c r="O294" s="31">
        <f t="shared" si="54"/>
        <v>0</v>
      </c>
      <c r="P294" s="15">
        <f t="shared" si="55"/>
        <v>0</v>
      </c>
    </row>
    <row r="295" spans="1:18" ht="32.4" hidden="1" customHeight="1" x14ac:dyDescent="0.3">
      <c r="A295" s="24" t="s">
        <v>474</v>
      </c>
      <c r="B295" s="36" t="s">
        <v>475</v>
      </c>
      <c r="C295" s="36"/>
      <c r="D295" s="26" t="s">
        <v>476</v>
      </c>
      <c r="E295" s="27">
        <f>E296+E297</f>
        <v>14356842</v>
      </c>
      <c r="F295" s="27"/>
      <c r="G295" s="27"/>
      <c r="H295" s="27"/>
      <c r="I295" s="27">
        <f t="shared" ref="I295:O295" si="58">I296+I297</f>
        <v>632062</v>
      </c>
      <c r="J295" s="27">
        <f t="shared" si="58"/>
        <v>0</v>
      </c>
      <c r="K295" s="27"/>
      <c r="L295" s="27"/>
      <c r="M295" s="27"/>
      <c r="N295" s="27"/>
      <c r="O295" s="27">
        <f t="shared" si="58"/>
        <v>0</v>
      </c>
      <c r="P295" s="15">
        <f t="shared" si="55"/>
        <v>14356842</v>
      </c>
    </row>
    <row r="296" spans="1:18" ht="45.6" customHeight="1" x14ac:dyDescent="0.3">
      <c r="A296" s="24" t="s">
        <v>477</v>
      </c>
      <c r="B296" s="36" t="s">
        <v>478</v>
      </c>
      <c r="C296" s="36" t="s">
        <v>457</v>
      </c>
      <c r="D296" s="26" t="s">
        <v>746</v>
      </c>
      <c r="E296" s="27">
        <f>F296+I296</f>
        <v>11833842</v>
      </c>
      <c r="F296" s="31">
        <f>10987000+160000+180600-81900-43920</f>
        <v>11201780</v>
      </c>
      <c r="G296" s="31">
        <v>6780000</v>
      </c>
      <c r="H296" s="31">
        <f>857000-43920</f>
        <v>813080</v>
      </c>
      <c r="I296" s="31">
        <f>500000+472662-160000-180600</f>
        <v>632062</v>
      </c>
      <c r="J296" s="27">
        <f t="shared" si="56"/>
        <v>0</v>
      </c>
      <c r="K296" s="31">
        <v>0</v>
      </c>
      <c r="L296" s="31"/>
      <c r="M296" s="31"/>
      <c r="N296" s="31"/>
      <c r="O296" s="31">
        <f>K296</f>
        <v>0</v>
      </c>
      <c r="P296" s="15">
        <f t="shared" si="55"/>
        <v>11833842</v>
      </c>
    </row>
    <row r="297" spans="1:18" ht="24" customHeight="1" x14ac:dyDescent="0.3">
      <c r="A297" s="24" t="s">
        <v>479</v>
      </c>
      <c r="B297" s="36" t="s">
        <v>480</v>
      </c>
      <c r="C297" s="36" t="s">
        <v>457</v>
      </c>
      <c r="D297" s="39" t="s">
        <v>481</v>
      </c>
      <c r="E297" s="27">
        <f t="shared" si="53"/>
        <v>2523000</v>
      </c>
      <c r="F297" s="31">
        <v>2523000</v>
      </c>
      <c r="G297" s="31">
        <v>2000000</v>
      </c>
      <c r="H297" s="31"/>
      <c r="I297" s="31"/>
      <c r="J297" s="27">
        <f t="shared" si="56"/>
        <v>0</v>
      </c>
      <c r="K297" s="31"/>
      <c r="L297" s="31"/>
      <c r="M297" s="31"/>
      <c r="N297" s="31"/>
      <c r="O297" s="31">
        <f>K297</f>
        <v>0</v>
      </c>
      <c r="P297" s="15">
        <f t="shared" si="55"/>
        <v>2523000</v>
      </c>
    </row>
    <row r="298" spans="1:18" ht="27.6" hidden="1" x14ac:dyDescent="0.3">
      <c r="A298" s="11">
        <v>1200000</v>
      </c>
      <c r="B298" s="12"/>
      <c r="C298" s="13"/>
      <c r="D298" s="14" t="s">
        <v>482</v>
      </c>
      <c r="E298" s="40">
        <f>E300</f>
        <v>0</v>
      </c>
      <c r="F298" s="40">
        <f t="shared" ref="F298:O298" si="59">F300</f>
        <v>0</v>
      </c>
      <c r="G298" s="40">
        <f t="shared" si="59"/>
        <v>0</v>
      </c>
      <c r="H298" s="40">
        <f t="shared" si="59"/>
        <v>0</v>
      </c>
      <c r="I298" s="40">
        <f t="shared" si="59"/>
        <v>0</v>
      </c>
      <c r="J298" s="40">
        <f t="shared" si="59"/>
        <v>0</v>
      </c>
      <c r="K298" s="40">
        <f t="shared" si="59"/>
        <v>0</v>
      </c>
      <c r="L298" s="40">
        <f t="shared" si="59"/>
        <v>0</v>
      </c>
      <c r="M298" s="40">
        <f t="shared" si="59"/>
        <v>0</v>
      </c>
      <c r="N298" s="40">
        <f t="shared" si="59"/>
        <v>0</v>
      </c>
      <c r="O298" s="40">
        <f t="shared" si="59"/>
        <v>0</v>
      </c>
      <c r="P298" s="15">
        <f t="shared" si="55"/>
        <v>0</v>
      </c>
      <c r="R298" s="16"/>
    </row>
    <row r="299" spans="1:18" s="23" customFormat="1" ht="14.4" hidden="1" x14ac:dyDescent="0.3">
      <c r="A299" s="28"/>
      <c r="B299" s="37"/>
      <c r="C299" s="29"/>
      <c r="D299" s="20" t="s">
        <v>49</v>
      </c>
      <c r="E299" s="40">
        <f>F299+I299</f>
        <v>0</v>
      </c>
      <c r="F299" s="42">
        <f>F314+F322</f>
        <v>0</v>
      </c>
      <c r="G299" s="42"/>
      <c r="H299" s="42"/>
      <c r="I299" s="42"/>
      <c r="J299" s="42">
        <f>K299+L299</f>
        <v>0</v>
      </c>
      <c r="K299" s="42">
        <f>K305+K310</f>
        <v>0</v>
      </c>
      <c r="L299" s="42"/>
      <c r="M299" s="42"/>
      <c r="N299" s="42"/>
      <c r="O299" s="42">
        <f>K299</f>
        <v>0</v>
      </c>
      <c r="P299" s="22">
        <f t="shared" si="55"/>
        <v>0</v>
      </c>
    </row>
    <row r="300" spans="1:18" ht="27.6" hidden="1" x14ac:dyDescent="0.3">
      <c r="A300" s="24" t="s">
        <v>483</v>
      </c>
      <c r="B300" s="36"/>
      <c r="C300" s="13"/>
      <c r="D300" s="20" t="s">
        <v>484</v>
      </c>
      <c r="E300" s="40">
        <f>E301+E302+E303+E312+E313+E364+E309+E319+E397+E324+E325+E398+E316+E315+E326+E311+E327+E320+E306</f>
        <v>0</v>
      </c>
      <c r="F300" s="40">
        <f>F301+F302+F303+F312+F313+F364+F309+F319+F397+F324+F325+F398+F316+F315+F326+F311+F327+F320+F306</f>
        <v>0</v>
      </c>
      <c r="G300" s="40">
        <f>G301+G302+G303+G312+G313+G364+G309+G319+G397+G324+G325+G398+G316+G315+G326+G311+G327+G320</f>
        <v>0</v>
      </c>
      <c r="H300" s="40">
        <f>H301+H302+H303+H312+H313+H364+H309+H319+H397+H324+H325+H398+H316+H315+H326+H311+H327+H320</f>
        <v>0</v>
      </c>
      <c r="I300" s="40">
        <f>I301+I302+I303+I312+I313+I364+I309+I319+I397+I324+I325+I398+I316+I315+I326+I311+I327+I320</f>
        <v>0</v>
      </c>
      <c r="J300" s="40">
        <f>J301</f>
        <v>0</v>
      </c>
      <c r="K300" s="40">
        <f>K301</f>
        <v>0</v>
      </c>
      <c r="L300" s="40">
        <f>L301+L302+L303+L312+L313+L364+L309+L319+L397+L324+L325+L398+L316+L315+L311+L358+L304+L318</f>
        <v>0</v>
      </c>
      <c r="M300" s="40">
        <f>M301+M302+M303+M312+M313+M364+M309+M319+M397+M324+M325+M398+M316+M315+M311+M358+M304+M318</f>
        <v>0</v>
      </c>
      <c r="N300" s="40">
        <f>N301+N302+N303+N312+N313+N364+N309+N319+N397+N324+N325+N398+N316+N315+N311+N358+N304+N318</f>
        <v>0</v>
      </c>
      <c r="O300" s="40">
        <f>O301</f>
        <v>0</v>
      </c>
      <c r="P300" s="40">
        <f>P301</f>
        <v>0</v>
      </c>
    </row>
    <row r="301" spans="1:18" ht="27.6" hidden="1" x14ac:dyDescent="0.3">
      <c r="A301" s="24" t="s">
        <v>485</v>
      </c>
      <c r="B301" s="25" t="s">
        <v>28</v>
      </c>
      <c r="C301" s="25" t="s">
        <v>21</v>
      </c>
      <c r="D301" s="33" t="s">
        <v>109</v>
      </c>
      <c r="E301" s="27">
        <f t="shared" ref="E301:E323" si="60">F301+I301</f>
        <v>0</v>
      </c>
      <c r="F301" s="31"/>
      <c r="G301" s="31"/>
      <c r="H301" s="31"/>
      <c r="I301" s="31"/>
      <c r="J301" s="27">
        <f>L301+O301</f>
        <v>0</v>
      </c>
      <c r="K301" s="31"/>
      <c r="L301" s="31"/>
      <c r="M301" s="31"/>
      <c r="N301" s="31"/>
      <c r="O301" s="31">
        <f t="shared" ref="O301:O325" si="61">K301</f>
        <v>0</v>
      </c>
      <c r="P301" s="15">
        <f t="shared" ref="P301:P316" si="62">E301+J301</f>
        <v>0</v>
      </c>
    </row>
    <row r="302" spans="1:18" ht="27.6" hidden="1" x14ac:dyDescent="0.3">
      <c r="A302" s="24">
        <v>4016010</v>
      </c>
      <c r="B302" s="25" t="s">
        <v>486</v>
      </c>
      <c r="C302" s="25" t="s">
        <v>487</v>
      </c>
      <c r="D302" s="33" t="s">
        <v>488</v>
      </c>
      <c r="E302" s="27">
        <f t="shared" si="60"/>
        <v>0</v>
      </c>
      <c r="F302" s="31"/>
      <c r="G302" s="31"/>
      <c r="H302" s="31"/>
      <c r="I302" s="31"/>
      <c r="J302" s="27">
        <f t="shared" ref="J302:J323" si="63">L302+O302</f>
        <v>0</v>
      </c>
      <c r="K302" s="31"/>
      <c r="L302" s="31"/>
      <c r="M302" s="31"/>
      <c r="N302" s="31"/>
      <c r="O302" s="31">
        <f t="shared" si="61"/>
        <v>0</v>
      </c>
      <c r="P302" s="15">
        <f t="shared" si="62"/>
        <v>0</v>
      </c>
    </row>
    <row r="303" spans="1:18" hidden="1" x14ac:dyDescent="0.3">
      <c r="A303" s="24" t="s">
        <v>489</v>
      </c>
      <c r="B303" s="25" t="s">
        <v>486</v>
      </c>
      <c r="C303" s="25"/>
      <c r="D303" s="80" t="s">
        <v>490</v>
      </c>
      <c r="E303" s="27">
        <f t="shared" si="60"/>
        <v>0</v>
      </c>
      <c r="F303" s="27"/>
      <c r="G303" s="27"/>
      <c r="H303" s="27"/>
      <c r="I303" s="27">
        <f>I304+I307+I308+I306+I358</f>
        <v>0</v>
      </c>
      <c r="J303" s="27">
        <f t="shared" si="63"/>
        <v>0</v>
      </c>
      <c r="K303" s="27"/>
      <c r="L303" s="27"/>
      <c r="M303" s="27"/>
      <c r="N303" s="27">
        <f>N304+N307+N308+N306+N358</f>
        <v>0</v>
      </c>
      <c r="O303" s="31">
        <f t="shared" si="61"/>
        <v>0</v>
      </c>
      <c r="P303" s="15">
        <f t="shared" si="62"/>
        <v>0</v>
      </c>
    </row>
    <row r="304" spans="1:18" s="23" customFormat="1" hidden="1" x14ac:dyDescent="0.3">
      <c r="A304" s="28" t="s">
        <v>491</v>
      </c>
      <c r="B304" s="29" t="s">
        <v>492</v>
      </c>
      <c r="C304" s="29" t="s">
        <v>487</v>
      </c>
      <c r="D304" s="30" t="s">
        <v>493</v>
      </c>
      <c r="E304" s="21">
        <f t="shared" si="60"/>
        <v>0</v>
      </c>
      <c r="F304" s="42"/>
      <c r="G304" s="42"/>
      <c r="H304" s="42"/>
      <c r="I304" s="42"/>
      <c r="J304" s="27">
        <f t="shared" si="63"/>
        <v>0</v>
      </c>
      <c r="K304" s="42"/>
      <c r="L304" s="42"/>
      <c r="M304" s="42"/>
      <c r="N304" s="42"/>
      <c r="O304" s="31">
        <f t="shared" si="61"/>
        <v>0</v>
      </c>
      <c r="P304" s="15">
        <f t="shared" si="62"/>
        <v>0</v>
      </c>
    </row>
    <row r="305" spans="1:16" s="23" customFormat="1" hidden="1" x14ac:dyDescent="0.3">
      <c r="A305" s="28"/>
      <c r="B305" s="29"/>
      <c r="C305" s="29"/>
      <c r="D305" s="20" t="s">
        <v>49</v>
      </c>
      <c r="E305" s="21"/>
      <c r="F305" s="42"/>
      <c r="G305" s="42"/>
      <c r="H305" s="42"/>
      <c r="I305" s="42"/>
      <c r="J305" s="27">
        <f t="shared" si="63"/>
        <v>0</v>
      </c>
      <c r="K305" s="42"/>
      <c r="L305" s="42"/>
      <c r="M305" s="42"/>
      <c r="N305" s="42"/>
      <c r="O305" s="31">
        <f t="shared" si="61"/>
        <v>0</v>
      </c>
      <c r="P305" s="15">
        <f t="shared" si="62"/>
        <v>0</v>
      </c>
    </row>
    <row r="306" spans="1:16" hidden="1" x14ac:dyDescent="0.3">
      <c r="A306" s="24" t="s">
        <v>494</v>
      </c>
      <c r="B306" s="25" t="s">
        <v>495</v>
      </c>
      <c r="C306" s="25" t="s">
        <v>496</v>
      </c>
      <c r="D306" s="26" t="s">
        <v>497</v>
      </c>
      <c r="E306" s="27">
        <f t="shared" si="60"/>
        <v>0</v>
      </c>
      <c r="F306" s="31"/>
      <c r="G306" s="31"/>
      <c r="H306" s="31"/>
      <c r="I306" s="31"/>
      <c r="J306" s="27">
        <f t="shared" si="63"/>
        <v>0</v>
      </c>
      <c r="K306" s="31"/>
      <c r="L306" s="31"/>
      <c r="M306" s="31"/>
      <c r="N306" s="31"/>
      <c r="O306" s="31">
        <f t="shared" si="61"/>
        <v>0</v>
      </c>
      <c r="P306" s="15">
        <f t="shared" si="62"/>
        <v>0</v>
      </c>
    </row>
    <row r="307" spans="1:16" s="23" customFormat="1" hidden="1" x14ac:dyDescent="0.3">
      <c r="A307" s="28" t="s">
        <v>498</v>
      </c>
      <c r="B307" s="29" t="s">
        <v>499</v>
      </c>
      <c r="C307" s="29" t="s">
        <v>496</v>
      </c>
      <c r="D307" s="30" t="s">
        <v>500</v>
      </c>
      <c r="E307" s="21">
        <f t="shared" si="60"/>
        <v>0</v>
      </c>
      <c r="F307" s="42"/>
      <c r="G307" s="42"/>
      <c r="H307" s="42"/>
      <c r="I307" s="42"/>
      <c r="J307" s="27">
        <f t="shared" si="63"/>
        <v>0</v>
      </c>
      <c r="K307" s="42"/>
      <c r="L307" s="42"/>
      <c r="M307" s="42"/>
      <c r="N307" s="42"/>
      <c r="O307" s="31">
        <f t="shared" si="61"/>
        <v>0</v>
      </c>
      <c r="P307" s="15">
        <f t="shared" si="62"/>
        <v>0</v>
      </c>
    </row>
    <row r="308" spans="1:16" s="23" customFormat="1" ht="27.6" hidden="1" x14ac:dyDescent="0.3">
      <c r="A308" s="28" t="s">
        <v>501</v>
      </c>
      <c r="B308" s="29" t="s">
        <v>502</v>
      </c>
      <c r="C308" s="29" t="s">
        <v>496</v>
      </c>
      <c r="D308" s="30" t="s">
        <v>503</v>
      </c>
      <c r="E308" s="21">
        <f t="shared" si="60"/>
        <v>0</v>
      </c>
      <c r="F308" s="42"/>
      <c r="G308" s="42"/>
      <c r="H308" s="42"/>
      <c r="I308" s="42"/>
      <c r="J308" s="27">
        <f t="shared" si="63"/>
        <v>0</v>
      </c>
      <c r="K308" s="42"/>
      <c r="L308" s="42"/>
      <c r="M308" s="42"/>
      <c r="N308" s="42"/>
      <c r="O308" s="31">
        <f t="shared" si="61"/>
        <v>0</v>
      </c>
      <c r="P308" s="15">
        <f t="shared" si="62"/>
        <v>0</v>
      </c>
    </row>
    <row r="309" spans="1:16" ht="32.4" hidden="1" customHeight="1" x14ac:dyDescent="0.3">
      <c r="A309" s="24" t="s">
        <v>504</v>
      </c>
      <c r="B309" s="81">
        <v>6020</v>
      </c>
      <c r="C309" s="25" t="s">
        <v>496</v>
      </c>
      <c r="D309" s="26" t="s">
        <v>505</v>
      </c>
      <c r="E309" s="21">
        <f t="shared" si="60"/>
        <v>0</v>
      </c>
      <c r="F309" s="31"/>
      <c r="G309" s="31"/>
      <c r="H309" s="31"/>
      <c r="I309" s="31"/>
      <c r="J309" s="27">
        <f t="shared" si="63"/>
        <v>0</v>
      </c>
      <c r="K309" s="31"/>
      <c r="L309" s="31"/>
      <c r="M309" s="31"/>
      <c r="N309" s="31"/>
      <c r="O309" s="31">
        <f>K309</f>
        <v>0</v>
      </c>
      <c r="P309" s="15">
        <f>E309+J309</f>
        <v>0</v>
      </c>
    </row>
    <row r="310" spans="1:16" s="23" customFormat="1" ht="14.4" hidden="1" x14ac:dyDescent="0.3">
      <c r="A310" s="28"/>
      <c r="B310" s="82"/>
      <c r="C310" s="29"/>
      <c r="D310" s="20" t="s">
        <v>49</v>
      </c>
      <c r="E310" s="21">
        <f t="shared" si="60"/>
        <v>0</v>
      </c>
      <c r="F310" s="42"/>
      <c r="G310" s="42"/>
      <c r="H310" s="42"/>
      <c r="I310" s="42"/>
      <c r="J310" s="21">
        <f t="shared" si="63"/>
        <v>0</v>
      </c>
      <c r="K310" s="42"/>
      <c r="L310" s="42"/>
      <c r="M310" s="42"/>
      <c r="N310" s="42"/>
      <c r="O310" s="42">
        <f>K310</f>
        <v>0</v>
      </c>
      <c r="P310" s="22">
        <f>E310+J310</f>
        <v>0</v>
      </c>
    </row>
    <row r="311" spans="1:16" ht="27.6" hidden="1" x14ac:dyDescent="0.3">
      <c r="A311" s="24" t="s">
        <v>504</v>
      </c>
      <c r="B311" s="81">
        <v>6020</v>
      </c>
      <c r="C311" s="25" t="s">
        <v>496</v>
      </c>
      <c r="D311" s="20" t="s">
        <v>505</v>
      </c>
      <c r="E311" s="21">
        <f t="shared" si="60"/>
        <v>0</v>
      </c>
      <c r="F311" s="31"/>
      <c r="G311" s="31"/>
      <c r="H311" s="31"/>
      <c r="I311" s="31"/>
      <c r="J311" s="27">
        <f t="shared" si="63"/>
        <v>0</v>
      </c>
      <c r="K311" s="31"/>
      <c r="L311" s="31"/>
      <c r="M311" s="31"/>
      <c r="N311" s="31"/>
      <c r="O311" s="31">
        <f>K311</f>
        <v>0</v>
      </c>
      <c r="P311" s="15">
        <f>E311+J311</f>
        <v>0</v>
      </c>
    </row>
    <row r="312" spans="1:16" ht="32.4" hidden="1" customHeight="1" x14ac:dyDescent="0.3">
      <c r="A312" s="24" t="s">
        <v>506</v>
      </c>
      <c r="B312" s="25" t="s">
        <v>507</v>
      </c>
      <c r="C312" s="25" t="s">
        <v>496</v>
      </c>
      <c r="D312" s="26" t="s">
        <v>508</v>
      </c>
      <c r="E312" s="27">
        <f t="shared" si="60"/>
        <v>0</v>
      </c>
      <c r="F312" s="31"/>
      <c r="G312" s="31"/>
      <c r="H312" s="31"/>
      <c r="I312" s="31"/>
      <c r="J312" s="27">
        <f t="shared" si="63"/>
        <v>0</v>
      </c>
      <c r="K312" s="31"/>
      <c r="L312" s="31"/>
      <c r="M312" s="31"/>
      <c r="N312" s="31"/>
      <c r="O312" s="31">
        <f>K312</f>
        <v>0</v>
      </c>
      <c r="P312" s="15">
        <f t="shared" si="62"/>
        <v>0</v>
      </c>
    </row>
    <row r="313" spans="1:16" ht="32.4" hidden="1" customHeight="1" x14ac:dyDescent="0.3">
      <c r="A313" s="24">
        <v>4016100</v>
      </c>
      <c r="B313" s="75" t="s">
        <v>509</v>
      </c>
      <c r="C313" s="75" t="s">
        <v>496</v>
      </c>
      <c r="D313" s="26" t="s">
        <v>503</v>
      </c>
      <c r="E313" s="27">
        <f t="shared" si="60"/>
        <v>0</v>
      </c>
      <c r="F313" s="31"/>
      <c r="G313" s="31"/>
      <c r="H313" s="31"/>
      <c r="I313" s="31"/>
      <c r="J313" s="27">
        <f t="shared" si="63"/>
        <v>0</v>
      </c>
      <c r="K313" s="31"/>
      <c r="L313" s="31"/>
      <c r="M313" s="31"/>
      <c r="N313" s="31"/>
      <c r="O313" s="31">
        <f>K313</f>
        <v>0</v>
      </c>
      <c r="P313" s="15">
        <f t="shared" si="62"/>
        <v>0</v>
      </c>
    </row>
    <row r="314" spans="1:16" ht="14.4" hidden="1" x14ac:dyDescent="0.3">
      <c r="A314" s="24"/>
      <c r="B314" s="75"/>
      <c r="C314" s="75"/>
      <c r="D314" s="20" t="s">
        <v>49</v>
      </c>
      <c r="E314" s="21">
        <f t="shared" si="60"/>
        <v>0</v>
      </c>
      <c r="F314" s="42"/>
      <c r="G314" s="31"/>
      <c r="H314" s="31"/>
      <c r="I314" s="31"/>
      <c r="J314" s="27"/>
      <c r="K314" s="31"/>
      <c r="L314" s="31"/>
      <c r="M314" s="31"/>
      <c r="N314" s="31"/>
      <c r="O314" s="31"/>
      <c r="P314" s="22">
        <f t="shared" si="62"/>
        <v>0</v>
      </c>
    </row>
    <row r="315" spans="1:16" hidden="1" x14ac:dyDescent="0.3">
      <c r="A315" s="24" t="s">
        <v>510</v>
      </c>
      <c r="B315" s="75" t="s">
        <v>511</v>
      </c>
      <c r="C315" s="75" t="s">
        <v>496</v>
      </c>
      <c r="D315" s="39" t="s">
        <v>512</v>
      </c>
      <c r="E315" s="27">
        <f t="shared" si="60"/>
        <v>0</v>
      </c>
      <c r="F315" s="31"/>
      <c r="G315" s="31"/>
      <c r="H315" s="31"/>
      <c r="I315" s="31"/>
      <c r="J315" s="27">
        <f t="shared" si="63"/>
        <v>0</v>
      </c>
      <c r="K315" s="31"/>
      <c r="L315" s="31"/>
      <c r="M315" s="31"/>
      <c r="N315" s="31"/>
      <c r="O315" s="31">
        <f t="shared" si="61"/>
        <v>0</v>
      </c>
      <c r="P315" s="15">
        <f t="shared" si="62"/>
        <v>0</v>
      </c>
    </row>
    <row r="316" spans="1:16" hidden="1" x14ac:dyDescent="0.3">
      <c r="A316" s="24" t="s">
        <v>513</v>
      </c>
      <c r="B316" s="81">
        <v>6070</v>
      </c>
      <c r="C316" s="25"/>
      <c r="D316" s="26" t="s">
        <v>514</v>
      </c>
      <c r="E316" s="27">
        <f>F316+I316</f>
        <v>0</v>
      </c>
      <c r="F316" s="31"/>
      <c r="G316" s="31"/>
      <c r="H316" s="31"/>
      <c r="I316" s="31">
        <f>I317</f>
        <v>0</v>
      </c>
      <c r="J316" s="27">
        <f t="shared" si="63"/>
        <v>0</v>
      </c>
      <c r="K316" s="31"/>
      <c r="L316" s="31"/>
      <c r="M316" s="31"/>
      <c r="N316" s="31">
        <f>N317</f>
        <v>0</v>
      </c>
      <c r="O316" s="31">
        <f t="shared" si="61"/>
        <v>0</v>
      </c>
      <c r="P316" s="15">
        <f t="shared" si="62"/>
        <v>0</v>
      </c>
    </row>
    <row r="317" spans="1:16" s="23" customFormat="1" ht="138" hidden="1" x14ac:dyDescent="0.3">
      <c r="A317" s="28" t="s">
        <v>515</v>
      </c>
      <c r="B317" s="82">
        <v>6072</v>
      </c>
      <c r="C317" s="29" t="s">
        <v>516</v>
      </c>
      <c r="D317" s="30" t="s">
        <v>517</v>
      </c>
      <c r="E317" s="21">
        <f>F317+I317</f>
        <v>0</v>
      </c>
      <c r="F317" s="42"/>
      <c r="G317" s="42"/>
      <c r="H317" s="42"/>
      <c r="I317" s="42"/>
      <c r="J317" s="27">
        <f t="shared" si="63"/>
        <v>0</v>
      </c>
      <c r="K317" s="42"/>
      <c r="L317" s="42"/>
      <c r="M317" s="42"/>
      <c r="N317" s="42"/>
      <c r="O317" s="31">
        <f t="shared" si="61"/>
        <v>0</v>
      </c>
      <c r="P317" s="22"/>
    </row>
    <row r="318" spans="1:16" hidden="1" x14ac:dyDescent="0.3">
      <c r="A318" s="24" t="s">
        <v>518</v>
      </c>
      <c r="B318" s="75" t="s">
        <v>519</v>
      </c>
      <c r="C318" s="25" t="s">
        <v>520</v>
      </c>
      <c r="D318" s="33" t="s">
        <v>521</v>
      </c>
      <c r="E318" s="27"/>
      <c r="F318" s="31"/>
      <c r="G318" s="31"/>
      <c r="H318" s="31"/>
      <c r="I318" s="31"/>
      <c r="J318" s="27">
        <f t="shared" si="63"/>
        <v>0</v>
      </c>
      <c r="K318" s="31"/>
      <c r="L318" s="31"/>
      <c r="M318" s="31"/>
      <c r="N318" s="31"/>
      <c r="O318" s="31">
        <f>K318</f>
        <v>0</v>
      </c>
      <c r="P318" s="15">
        <f t="shared" ref="P318:P382" si="64">E318+J318</f>
        <v>0</v>
      </c>
    </row>
    <row r="319" spans="1:16" hidden="1" x14ac:dyDescent="0.3">
      <c r="A319" s="24" t="s">
        <v>522</v>
      </c>
      <c r="B319" s="36" t="s">
        <v>523</v>
      </c>
      <c r="C319" s="25"/>
      <c r="D319" s="26" t="s">
        <v>524</v>
      </c>
      <c r="E319" s="27">
        <f t="shared" si="60"/>
        <v>0</v>
      </c>
      <c r="F319" s="31"/>
      <c r="G319" s="31"/>
      <c r="H319" s="31"/>
      <c r="I319" s="31">
        <f>I320+I321+I323</f>
        <v>0</v>
      </c>
      <c r="J319" s="27">
        <f t="shared" si="63"/>
        <v>0</v>
      </c>
      <c r="K319" s="31"/>
      <c r="L319" s="31"/>
      <c r="M319" s="31"/>
      <c r="N319" s="31">
        <f>N320+N321+N323</f>
        <v>0</v>
      </c>
      <c r="O319" s="31">
        <f t="shared" si="61"/>
        <v>0</v>
      </c>
      <c r="P319" s="15">
        <f t="shared" si="64"/>
        <v>0</v>
      </c>
    </row>
    <row r="320" spans="1:16" ht="27.6" hidden="1" x14ac:dyDescent="0.3">
      <c r="A320" s="24" t="s">
        <v>525</v>
      </c>
      <c r="B320" s="36" t="s">
        <v>526</v>
      </c>
      <c r="C320" s="25" t="s">
        <v>527</v>
      </c>
      <c r="D320" s="26" t="s">
        <v>528</v>
      </c>
      <c r="E320" s="27">
        <f t="shared" si="60"/>
        <v>0</v>
      </c>
      <c r="F320" s="31"/>
      <c r="G320" s="31"/>
      <c r="H320" s="31"/>
      <c r="I320" s="31"/>
      <c r="J320" s="27">
        <f t="shared" si="63"/>
        <v>0</v>
      </c>
      <c r="K320" s="31"/>
      <c r="L320" s="31"/>
      <c r="M320" s="31"/>
      <c r="N320" s="31"/>
      <c r="O320" s="31">
        <f t="shared" si="61"/>
        <v>0</v>
      </c>
      <c r="P320" s="15">
        <f t="shared" si="64"/>
        <v>0</v>
      </c>
    </row>
    <row r="321" spans="1:18" s="23" customFormat="1" ht="27.6" hidden="1" x14ac:dyDescent="0.3">
      <c r="A321" s="28" t="s">
        <v>529</v>
      </c>
      <c r="B321" s="37" t="s">
        <v>530</v>
      </c>
      <c r="C321" s="37" t="s">
        <v>527</v>
      </c>
      <c r="D321" s="30" t="s">
        <v>531</v>
      </c>
      <c r="E321" s="21">
        <f t="shared" si="60"/>
        <v>0</v>
      </c>
      <c r="F321" s="42"/>
      <c r="G321" s="42"/>
      <c r="H321" s="42"/>
      <c r="I321" s="42"/>
      <c r="J321" s="27">
        <f t="shared" si="63"/>
        <v>0</v>
      </c>
      <c r="K321" s="42"/>
      <c r="L321" s="42"/>
      <c r="M321" s="42"/>
      <c r="N321" s="42"/>
      <c r="O321" s="31">
        <f t="shared" si="61"/>
        <v>0</v>
      </c>
      <c r="P321" s="15">
        <f t="shared" si="64"/>
        <v>0</v>
      </c>
    </row>
    <row r="322" spans="1:18" s="23" customFormat="1" hidden="1" x14ac:dyDescent="0.3">
      <c r="A322" s="28"/>
      <c r="B322" s="37"/>
      <c r="C322" s="37"/>
      <c r="D322" s="20" t="s">
        <v>49</v>
      </c>
      <c r="E322" s="21">
        <f t="shared" si="60"/>
        <v>0</v>
      </c>
      <c r="F322" s="42"/>
      <c r="G322" s="42"/>
      <c r="H322" s="42"/>
      <c r="I322" s="42"/>
      <c r="J322" s="27"/>
      <c r="K322" s="42"/>
      <c r="L322" s="42"/>
      <c r="M322" s="42"/>
      <c r="N322" s="42"/>
      <c r="O322" s="31"/>
      <c r="P322" s="15">
        <f t="shared" si="64"/>
        <v>0</v>
      </c>
    </row>
    <row r="323" spans="1:18" s="23" customFormat="1" ht="32.4" hidden="1" customHeight="1" x14ac:dyDescent="0.3">
      <c r="A323" s="28" t="s">
        <v>532</v>
      </c>
      <c r="B323" s="37" t="s">
        <v>533</v>
      </c>
      <c r="C323" s="37" t="s">
        <v>527</v>
      </c>
      <c r="D323" s="30" t="s">
        <v>534</v>
      </c>
      <c r="E323" s="21">
        <f t="shared" si="60"/>
        <v>0</v>
      </c>
      <c r="F323" s="42"/>
      <c r="G323" s="42"/>
      <c r="H323" s="42"/>
      <c r="I323" s="42"/>
      <c r="J323" s="27">
        <f t="shared" si="63"/>
        <v>0</v>
      </c>
      <c r="K323" s="42"/>
      <c r="L323" s="42"/>
      <c r="M323" s="42"/>
      <c r="N323" s="42"/>
      <c r="O323" s="31">
        <f t="shared" si="61"/>
        <v>0</v>
      </c>
      <c r="P323" s="22">
        <f t="shared" si="64"/>
        <v>0</v>
      </c>
    </row>
    <row r="324" spans="1:18" hidden="1" x14ac:dyDescent="0.3">
      <c r="A324" s="24" t="s">
        <v>535</v>
      </c>
      <c r="B324" s="36" t="s">
        <v>55</v>
      </c>
      <c r="C324" s="25" t="s">
        <v>56</v>
      </c>
      <c r="D324" s="26" t="s">
        <v>536</v>
      </c>
      <c r="E324" s="27"/>
      <c r="F324" s="31"/>
      <c r="G324" s="31"/>
      <c r="H324" s="31"/>
      <c r="I324" s="31"/>
      <c r="J324" s="27">
        <f>L324+O324</f>
        <v>0</v>
      </c>
      <c r="K324" s="31"/>
      <c r="L324" s="31"/>
      <c r="M324" s="31"/>
      <c r="N324" s="31"/>
      <c r="O324" s="31">
        <f t="shared" si="61"/>
        <v>0</v>
      </c>
      <c r="P324" s="15">
        <f t="shared" si="64"/>
        <v>0</v>
      </c>
    </row>
    <row r="325" spans="1:18" hidden="1" x14ac:dyDescent="0.3">
      <c r="A325" s="24" t="s">
        <v>537</v>
      </c>
      <c r="B325" s="36" t="s">
        <v>538</v>
      </c>
      <c r="C325" s="25" t="s">
        <v>516</v>
      </c>
      <c r="D325" s="26" t="s">
        <v>539</v>
      </c>
      <c r="E325" s="27"/>
      <c r="F325" s="31"/>
      <c r="G325" s="31"/>
      <c r="H325" s="31"/>
      <c r="I325" s="31"/>
      <c r="J325" s="27">
        <f>L325+O325</f>
        <v>0</v>
      </c>
      <c r="K325" s="31"/>
      <c r="L325" s="31"/>
      <c r="M325" s="31"/>
      <c r="N325" s="31"/>
      <c r="O325" s="31">
        <f t="shared" si="61"/>
        <v>0</v>
      </c>
      <c r="P325" s="15">
        <f t="shared" si="64"/>
        <v>0</v>
      </c>
    </row>
    <row r="326" spans="1:18" hidden="1" x14ac:dyDescent="0.3">
      <c r="A326" s="24" t="s">
        <v>540</v>
      </c>
      <c r="B326" s="25" t="s">
        <v>68</v>
      </c>
      <c r="C326" s="29" t="s">
        <v>56</v>
      </c>
      <c r="D326" s="35" t="s">
        <v>69</v>
      </c>
      <c r="E326" s="27">
        <f>F326+I326</f>
        <v>0</v>
      </c>
      <c r="F326" s="27"/>
      <c r="G326" s="27"/>
      <c r="H326" s="27"/>
      <c r="I326" s="27"/>
      <c r="J326" s="27">
        <f>L326+O326</f>
        <v>0</v>
      </c>
      <c r="K326" s="27"/>
      <c r="L326" s="27"/>
      <c r="M326" s="27"/>
      <c r="N326" s="27"/>
      <c r="O326" s="31"/>
      <c r="P326" s="15">
        <f t="shared" si="64"/>
        <v>0</v>
      </c>
    </row>
    <row r="327" spans="1:18" ht="27.6" hidden="1" x14ac:dyDescent="0.3">
      <c r="A327" s="24" t="s">
        <v>541</v>
      </c>
      <c r="B327" s="25" t="s">
        <v>75</v>
      </c>
      <c r="C327" s="25" t="s">
        <v>76</v>
      </c>
      <c r="D327" s="34" t="s">
        <v>77</v>
      </c>
      <c r="E327" s="27">
        <f>F327+I327</f>
        <v>0</v>
      </c>
      <c r="F327" s="27"/>
      <c r="G327" s="27"/>
      <c r="H327" s="27"/>
      <c r="I327" s="27"/>
      <c r="J327" s="27">
        <f>L327+O327</f>
        <v>0</v>
      </c>
      <c r="K327" s="27"/>
      <c r="L327" s="27"/>
      <c r="M327" s="27"/>
      <c r="N327" s="27"/>
      <c r="O327" s="31"/>
      <c r="P327" s="15">
        <f t="shared" si="64"/>
        <v>0</v>
      </c>
    </row>
    <row r="328" spans="1:18" s="65" customFormat="1" ht="30.6" customHeight="1" x14ac:dyDescent="0.3">
      <c r="A328" s="83">
        <v>1500000</v>
      </c>
      <c r="B328" s="84"/>
      <c r="C328" s="85"/>
      <c r="D328" s="86" t="s">
        <v>542</v>
      </c>
      <c r="E328" s="87">
        <f>E337</f>
        <v>41723238</v>
      </c>
      <c r="F328" s="87">
        <f t="shared" ref="F328:P328" si="65">F337</f>
        <v>41115476</v>
      </c>
      <c r="G328" s="87">
        <f t="shared" si="65"/>
        <v>3196722</v>
      </c>
      <c r="H328" s="87">
        <f t="shared" si="65"/>
        <v>0</v>
      </c>
      <c r="I328" s="87">
        <f t="shared" si="65"/>
        <v>607762</v>
      </c>
      <c r="J328" s="87">
        <f t="shared" si="65"/>
        <v>0</v>
      </c>
      <c r="K328" s="87">
        <f>K337</f>
        <v>0</v>
      </c>
      <c r="L328" s="87">
        <f t="shared" si="65"/>
        <v>0</v>
      </c>
      <c r="M328" s="87">
        <f t="shared" si="65"/>
        <v>0</v>
      </c>
      <c r="N328" s="87">
        <f t="shared" si="65"/>
        <v>0</v>
      </c>
      <c r="O328" s="87">
        <f t="shared" si="65"/>
        <v>0</v>
      </c>
      <c r="P328" s="87">
        <f t="shared" si="65"/>
        <v>41723238</v>
      </c>
      <c r="R328" s="88"/>
    </row>
    <row r="329" spans="1:18" s="58" customFormat="1" ht="14.4" hidden="1" x14ac:dyDescent="0.3">
      <c r="A329" s="52"/>
      <c r="B329" s="53"/>
      <c r="C329" s="89"/>
      <c r="D329" s="90" t="s">
        <v>49</v>
      </c>
      <c r="E329" s="56"/>
      <c r="F329" s="56"/>
      <c r="G329" s="56"/>
      <c r="H329" s="56"/>
      <c r="I329" s="56"/>
      <c r="J329" s="56">
        <f>L329+O329</f>
        <v>0</v>
      </c>
      <c r="K329" s="56">
        <f>K348+K370</f>
        <v>0</v>
      </c>
      <c r="L329" s="56"/>
      <c r="M329" s="56"/>
      <c r="N329" s="56"/>
      <c r="O329" s="56">
        <f>K329</f>
        <v>0</v>
      </c>
      <c r="P329" s="57">
        <f t="shared" si="64"/>
        <v>0</v>
      </c>
    </row>
    <row r="330" spans="1:18" s="58" customFormat="1" ht="55.2" hidden="1" x14ac:dyDescent="0.3">
      <c r="A330" s="52"/>
      <c r="B330" s="53"/>
      <c r="C330" s="89"/>
      <c r="D330" s="66" t="s">
        <v>543</v>
      </c>
      <c r="E330" s="56"/>
      <c r="F330" s="56"/>
      <c r="G330" s="56"/>
      <c r="H330" s="56"/>
      <c r="I330" s="56"/>
      <c r="J330" s="56">
        <f t="shared" ref="J330:O330" si="66">J369</f>
        <v>0</v>
      </c>
      <c r="K330" s="56">
        <f t="shared" si="66"/>
        <v>0</v>
      </c>
      <c r="L330" s="56">
        <f t="shared" si="66"/>
        <v>0</v>
      </c>
      <c r="M330" s="56">
        <f t="shared" si="66"/>
        <v>0</v>
      </c>
      <c r="N330" s="56">
        <f t="shared" si="66"/>
        <v>0</v>
      </c>
      <c r="O330" s="56">
        <f t="shared" si="66"/>
        <v>0</v>
      </c>
      <c r="P330" s="57">
        <f t="shared" si="64"/>
        <v>0</v>
      </c>
    </row>
    <row r="331" spans="1:18" s="58" customFormat="1" ht="14.4" hidden="1" x14ac:dyDescent="0.3">
      <c r="A331" s="52"/>
      <c r="B331" s="53"/>
      <c r="C331" s="89"/>
      <c r="D331" s="66"/>
      <c r="E331" s="56"/>
      <c r="F331" s="56"/>
      <c r="G331" s="56"/>
      <c r="H331" s="56"/>
      <c r="I331" s="56"/>
      <c r="J331" s="56">
        <f t="shared" ref="J331:P331" si="67">J362</f>
        <v>0</v>
      </c>
      <c r="K331" s="56">
        <f t="shared" si="67"/>
        <v>0</v>
      </c>
      <c r="L331" s="56">
        <f t="shared" si="67"/>
        <v>0</v>
      </c>
      <c r="M331" s="56">
        <f t="shared" si="67"/>
        <v>0</v>
      </c>
      <c r="N331" s="56">
        <f t="shared" si="67"/>
        <v>0</v>
      </c>
      <c r="O331" s="56">
        <f t="shared" si="67"/>
        <v>0</v>
      </c>
      <c r="P331" s="91">
        <f t="shared" si="67"/>
        <v>0</v>
      </c>
    </row>
    <row r="332" spans="1:18" s="58" customFormat="1" ht="41.4" hidden="1" x14ac:dyDescent="0.3">
      <c r="A332" s="52"/>
      <c r="B332" s="53"/>
      <c r="C332" s="89"/>
      <c r="D332" s="66" t="s">
        <v>236</v>
      </c>
      <c r="E332" s="56">
        <f>E362</f>
        <v>0</v>
      </c>
      <c r="F332" s="56">
        <f>F362</f>
        <v>0</v>
      </c>
      <c r="G332" s="56"/>
      <c r="H332" s="56"/>
      <c r="I332" s="56"/>
      <c r="J332" s="56">
        <f t="shared" ref="J332:P332" si="68">J385+J366</f>
        <v>0</v>
      </c>
      <c r="K332" s="56">
        <f t="shared" si="68"/>
        <v>0</v>
      </c>
      <c r="L332" s="56">
        <f t="shared" si="68"/>
        <v>0</v>
      </c>
      <c r="M332" s="56">
        <f t="shared" si="68"/>
        <v>0</v>
      </c>
      <c r="N332" s="56">
        <f t="shared" si="68"/>
        <v>0</v>
      </c>
      <c r="O332" s="56">
        <f t="shared" si="68"/>
        <v>0</v>
      </c>
      <c r="P332" s="91">
        <f t="shared" si="68"/>
        <v>0</v>
      </c>
    </row>
    <row r="333" spans="1:18" s="58" customFormat="1" ht="41.4" hidden="1" x14ac:dyDescent="0.3">
      <c r="A333" s="52"/>
      <c r="B333" s="53"/>
      <c r="C333" s="89"/>
      <c r="D333" s="67" t="s">
        <v>176</v>
      </c>
      <c r="E333" s="56"/>
      <c r="F333" s="56"/>
      <c r="G333" s="56"/>
      <c r="H333" s="56"/>
      <c r="I333" s="56"/>
      <c r="J333" s="56">
        <f t="shared" ref="J333:O333" si="69">J387</f>
        <v>0</v>
      </c>
      <c r="K333" s="56">
        <f t="shared" si="69"/>
        <v>0</v>
      </c>
      <c r="L333" s="56">
        <f t="shared" si="69"/>
        <v>0</v>
      </c>
      <c r="M333" s="56">
        <f t="shared" si="69"/>
        <v>0</v>
      </c>
      <c r="N333" s="56">
        <f t="shared" si="69"/>
        <v>0</v>
      </c>
      <c r="O333" s="56">
        <f t="shared" si="69"/>
        <v>0</v>
      </c>
      <c r="P333" s="57">
        <f t="shared" si="64"/>
        <v>0</v>
      </c>
    </row>
    <row r="334" spans="1:18" s="58" customFormat="1" ht="27.6" hidden="1" x14ac:dyDescent="0.3">
      <c r="A334" s="52"/>
      <c r="B334" s="53"/>
      <c r="C334" s="89"/>
      <c r="D334" s="66" t="s">
        <v>544</v>
      </c>
      <c r="E334" s="56"/>
      <c r="F334" s="56"/>
      <c r="G334" s="56"/>
      <c r="H334" s="56"/>
      <c r="I334" s="56"/>
      <c r="J334" s="56">
        <f>L334+O334</f>
        <v>0</v>
      </c>
      <c r="K334" s="56">
        <f>O334</f>
        <v>0</v>
      </c>
      <c r="L334" s="56"/>
      <c r="M334" s="56"/>
      <c r="N334" s="56"/>
      <c r="O334" s="56">
        <f>O345</f>
        <v>0</v>
      </c>
      <c r="P334" s="57">
        <f t="shared" si="64"/>
        <v>0</v>
      </c>
    </row>
    <row r="335" spans="1:18" s="58" customFormat="1" ht="27.6" hidden="1" x14ac:dyDescent="0.3">
      <c r="A335" s="52"/>
      <c r="B335" s="53"/>
      <c r="C335" s="89"/>
      <c r="D335" s="66" t="s">
        <v>545</v>
      </c>
      <c r="E335" s="56"/>
      <c r="F335" s="56"/>
      <c r="G335" s="56"/>
      <c r="H335" s="56"/>
      <c r="I335" s="56"/>
      <c r="J335" s="56">
        <f t="shared" ref="J335:O335" si="70">J380</f>
        <v>0</v>
      </c>
      <c r="K335" s="56">
        <f t="shared" si="70"/>
        <v>0</v>
      </c>
      <c r="L335" s="56">
        <f t="shared" si="70"/>
        <v>0</v>
      </c>
      <c r="M335" s="56">
        <f t="shared" si="70"/>
        <v>0</v>
      </c>
      <c r="N335" s="56">
        <f t="shared" si="70"/>
        <v>0</v>
      </c>
      <c r="O335" s="56">
        <f t="shared" si="70"/>
        <v>0</v>
      </c>
      <c r="P335" s="57">
        <f t="shared" si="64"/>
        <v>0</v>
      </c>
    </row>
    <row r="336" spans="1:18" s="65" customFormat="1" ht="32.4" hidden="1" customHeight="1" x14ac:dyDescent="0.3">
      <c r="A336" s="83"/>
      <c r="B336" s="84"/>
      <c r="C336" s="85"/>
      <c r="D336" s="66" t="s">
        <v>546</v>
      </c>
      <c r="E336" s="87">
        <f>F336+I336</f>
        <v>0</v>
      </c>
      <c r="F336" s="87"/>
      <c r="G336" s="87"/>
      <c r="H336" s="87"/>
      <c r="I336" s="87"/>
      <c r="J336" s="56">
        <f>L336+O336</f>
        <v>0</v>
      </c>
      <c r="K336" s="56">
        <f>SUM(K400)</f>
        <v>0</v>
      </c>
      <c r="L336" s="56"/>
      <c r="M336" s="56"/>
      <c r="N336" s="56"/>
      <c r="O336" s="56">
        <f>O400</f>
        <v>0</v>
      </c>
      <c r="P336" s="64">
        <f t="shared" si="64"/>
        <v>0</v>
      </c>
    </row>
    <row r="337" spans="1:17" s="65" customFormat="1" ht="28.2" customHeight="1" x14ac:dyDescent="0.3">
      <c r="A337" s="59" t="s">
        <v>547</v>
      </c>
      <c r="B337" s="60"/>
      <c r="C337" s="85"/>
      <c r="D337" s="90" t="s">
        <v>542</v>
      </c>
      <c r="E337" s="91">
        <f>E338+E361+E390+E401+E363+E356+E388+E359</f>
        <v>41723238</v>
      </c>
      <c r="F337" s="91">
        <f>SUM(F338)</f>
        <v>41115476</v>
      </c>
      <c r="G337" s="91">
        <f>G338+G361+G390+G401</f>
        <v>3196722</v>
      </c>
      <c r="H337" s="91">
        <f>H338+H361+H390+H401</f>
        <v>0</v>
      </c>
      <c r="I337" s="91">
        <f>SUM(I338+I359+I398)</f>
        <v>607762</v>
      </c>
      <c r="J337" s="91">
        <f>SUM(J338:J398)</f>
        <v>0</v>
      </c>
      <c r="K337" s="91">
        <f>K338+K340+K344+K347+K351+K354+K358+K361+K364+K365+K372+K373+K381+K383+K386+K390+K397+K398+K399+K357+K349+K343+K384+K345+K355+K356+K359+K360</f>
        <v>0</v>
      </c>
      <c r="L337" s="91">
        <f>L338+L340+L347+L351+L354+L358+L361+L364+L365+L372+L373+L381+L383+L386+L390+L397+L398+L399+L357+L349+L343+L384</f>
        <v>0</v>
      </c>
      <c r="M337" s="91">
        <f>M338+M340+M347+M351+M354+M358+M361+M364+M365+M372+M373+M381+M383+M386+M390+M397+M398+M399+M357+M349+M343+M384</f>
        <v>0</v>
      </c>
      <c r="N337" s="91">
        <f>N338+N340+N347+N351+N354+N358+N361+N364+N365+N372+N373+N381+N383+N386+N390+N397+N398+N399+N357+N349+N343+N384</f>
        <v>0</v>
      </c>
      <c r="O337" s="91">
        <f>SUM(O338:O398)</f>
        <v>0</v>
      </c>
      <c r="P337" s="57">
        <f>SUM(P338:P398)</f>
        <v>41723238</v>
      </c>
      <c r="Q337" s="92"/>
    </row>
    <row r="338" spans="1:17" s="65" customFormat="1" ht="28.2" customHeight="1" x14ac:dyDescent="0.3">
      <c r="A338" s="59" t="s">
        <v>548</v>
      </c>
      <c r="B338" s="93" t="s">
        <v>28</v>
      </c>
      <c r="C338" s="93" t="s">
        <v>21</v>
      </c>
      <c r="D338" s="94" t="s">
        <v>109</v>
      </c>
      <c r="E338" s="62">
        <f t="shared" ref="E338:E395" si="71">F338+I338</f>
        <v>41115476</v>
      </c>
      <c r="F338" s="63">
        <f>73153000-50000000+37000000+962476-20000000</f>
        <v>41115476</v>
      </c>
      <c r="G338" s="63">
        <v>3196722</v>
      </c>
      <c r="H338" s="63"/>
      <c r="I338" s="63"/>
      <c r="J338" s="62">
        <f>L338+O338</f>
        <v>0</v>
      </c>
      <c r="K338" s="63"/>
      <c r="L338" s="63"/>
      <c r="M338" s="63"/>
      <c r="N338" s="63"/>
      <c r="O338" s="63">
        <f t="shared" ref="O338:O401" si="72">K338</f>
        <v>0</v>
      </c>
      <c r="P338" s="64">
        <f t="shared" si="64"/>
        <v>41115476</v>
      </c>
    </row>
    <row r="339" spans="1:17" s="65" customFormat="1" ht="32.4" hidden="1" customHeight="1" x14ac:dyDescent="0.3">
      <c r="A339" s="59" t="s">
        <v>549</v>
      </c>
      <c r="B339" s="60" t="s">
        <v>111</v>
      </c>
      <c r="C339" s="60" t="s">
        <v>112</v>
      </c>
      <c r="D339" s="61" t="s">
        <v>113</v>
      </c>
      <c r="E339" s="62">
        <f t="shared" si="71"/>
        <v>0</v>
      </c>
      <c r="F339" s="63"/>
      <c r="G339" s="63"/>
      <c r="H339" s="63"/>
      <c r="I339" s="63"/>
      <c r="J339" s="62">
        <f t="shared" ref="J339:J396" si="73">L339+O339</f>
        <v>0</v>
      </c>
      <c r="K339" s="63"/>
      <c r="L339" s="63"/>
      <c r="M339" s="63"/>
      <c r="N339" s="63"/>
      <c r="O339" s="63">
        <f t="shared" si="72"/>
        <v>0</v>
      </c>
      <c r="P339" s="64">
        <f t="shared" si="64"/>
        <v>0</v>
      </c>
    </row>
    <row r="340" spans="1:17" s="65" customFormat="1" hidden="1" x14ac:dyDescent="0.3">
      <c r="A340" s="59" t="s">
        <v>550</v>
      </c>
      <c r="B340" s="60" t="s">
        <v>116</v>
      </c>
      <c r="C340" s="60" t="s">
        <v>117</v>
      </c>
      <c r="D340" s="61" t="s">
        <v>129</v>
      </c>
      <c r="E340" s="62">
        <f t="shared" si="71"/>
        <v>0</v>
      </c>
      <c r="F340" s="63"/>
      <c r="G340" s="63"/>
      <c r="H340" s="63"/>
      <c r="I340" s="63"/>
      <c r="J340" s="62">
        <f t="shared" si="73"/>
        <v>0</v>
      </c>
      <c r="K340" s="63"/>
      <c r="L340" s="63"/>
      <c r="M340" s="63"/>
      <c r="N340" s="63"/>
      <c r="O340" s="63">
        <f t="shared" si="72"/>
        <v>0</v>
      </c>
      <c r="P340" s="64">
        <f t="shared" si="64"/>
        <v>0</v>
      </c>
    </row>
    <row r="341" spans="1:17" s="65" customFormat="1" ht="41.4" hidden="1" x14ac:dyDescent="0.3">
      <c r="A341" s="59"/>
      <c r="B341" s="60"/>
      <c r="C341" s="60"/>
      <c r="D341" s="66" t="s">
        <v>551</v>
      </c>
      <c r="E341" s="62"/>
      <c r="F341" s="63"/>
      <c r="G341" s="63"/>
      <c r="H341" s="63"/>
      <c r="I341" s="63"/>
      <c r="J341" s="62">
        <f t="shared" si="73"/>
        <v>0</v>
      </c>
      <c r="K341" s="63"/>
      <c r="L341" s="63"/>
      <c r="M341" s="63"/>
      <c r="N341" s="63"/>
      <c r="O341" s="63">
        <f t="shared" si="72"/>
        <v>0</v>
      </c>
      <c r="P341" s="64">
        <f>E341+J341</f>
        <v>0</v>
      </c>
    </row>
    <row r="342" spans="1:17" s="65" customFormat="1" ht="27.6" hidden="1" x14ac:dyDescent="0.3">
      <c r="A342" s="59" t="s">
        <v>552</v>
      </c>
      <c r="B342" s="60" t="s">
        <v>239</v>
      </c>
      <c r="C342" s="60" t="s">
        <v>132</v>
      </c>
      <c r="D342" s="61" t="s">
        <v>133</v>
      </c>
      <c r="E342" s="62">
        <f t="shared" si="71"/>
        <v>0</v>
      </c>
      <c r="F342" s="63"/>
      <c r="G342" s="63"/>
      <c r="H342" s="63"/>
      <c r="I342" s="63"/>
      <c r="J342" s="62">
        <f t="shared" si="73"/>
        <v>0</v>
      </c>
      <c r="K342" s="63"/>
      <c r="L342" s="63"/>
      <c r="M342" s="63"/>
      <c r="N342" s="63"/>
      <c r="O342" s="63">
        <f t="shared" si="72"/>
        <v>0</v>
      </c>
      <c r="P342" s="64">
        <f t="shared" si="64"/>
        <v>0</v>
      </c>
    </row>
    <row r="343" spans="1:17" s="65" customFormat="1" ht="32.4" hidden="1" customHeight="1" x14ac:dyDescent="0.3">
      <c r="A343" s="59" t="s">
        <v>553</v>
      </c>
      <c r="B343" s="60" t="s">
        <v>554</v>
      </c>
      <c r="C343" s="60" t="s">
        <v>136</v>
      </c>
      <c r="D343" s="61" t="s">
        <v>555</v>
      </c>
      <c r="E343" s="62">
        <f t="shared" si="71"/>
        <v>0</v>
      </c>
      <c r="F343" s="63"/>
      <c r="G343" s="63"/>
      <c r="H343" s="63"/>
      <c r="I343" s="63"/>
      <c r="J343" s="62">
        <f t="shared" si="73"/>
        <v>0</v>
      </c>
      <c r="K343" s="63"/>
      <c r="L343" s="63"/>
      <c r="M343" s="63"/>
      <c r="N343" s="63"/>
      <c r="O343" s="63">
        <f t="shared" si="72"/>
        <v>0</v>
      </c>
      <c r="P343" s="64">
        <f t="shared" si="64"/>
        <v>0</v>
      </c>
    </row>
    <row r="344" spans="1:17" s="65" customFormat="1" hidden="1" x14ac:dyDescent="0.3">
      <c r="A344" s="59" t="s">
        <v>549</v>
      </c>
      <c r="B344" s="60" t="s">
        <v>111</v>
      </c>
      <c r="C344" s="60" t="s">
        <v>112</v>
      </c>
      <c r="D344" s="61" t="s">
        <v>113</v>
      </c>
      <c r="E344" s="62"/>
      <c r="F344" s="63"/>
      <c r="G344" s="63"/>
      <c r="H344" s="63"/>
      <c r="I344" s="63"/>
      <c r="J344" s="62">
        <f>L344+O344</f>
        <v>0</v>
      </c>
      <c r="K344" s="63"/>
      <c r="L344" s="63"/>
      <c r="M344" s="63"/>
      <c r="N344" s="63"/>
      <c r="O344" s="63">
        <f t="shared" si="72"/>
        <v>0</v>
      </c>
      <c r="P344" s="64">
        <f t="shared" si="64"/>
        <v>0</v>
      </c>
    </row>
    <row r="345" spans="1:17" s="65" customFormat="1" ht="32.4" hidden="1" customHeight="1" x14ac:dyDescent="0.3">
      <c r="A345" s="59" t="s">
        <v>550</v>
      </c>
      <c r="B345" s="60" t="s">
        <v>116</v>
      </c>
      <c r="C345" s="60" t="s">
        <v>136</v>
      </c>
      <c r="D345" s="61" t="s">
        <v>556</v>
      </c>
      <c r="E345" s="62"/>
      <c r="F345" s="63"/>
      <c r="G345" s="63"/>
      <c r="H345" s="63"/>
      <c r="I345" s="63"/>
      <c r="J345" s="62">
        <f>L345+O345</f>
        <v>0</v>
      </c>
      <c r="K345" s="63"/>
      <c r="L345" s="63"/>
      <c r="M345" s="63"/>
      <c r="N345" s="63"/>
      <c r="O345" s="63">
        <f t="shared" si="72"/>
        <v>0</v>
      </c>
      <c r="P345" s="64">
        <f t="shared" si="64"/>
        <v>0</v>
      </c>
    </row>
    <row r="346" spans="1:17" s="58" customFormat="1" ht="32.4" hidden="1" customHeight="1" x14ac:dyDescent="0.3">
      <c r="A346" s="52"/>
      <c r="B346" s="53"/>
      <c r="C346" s="53"/>
      <c r="D346" s="66" t="s">
        <v>544</v>
      </c>
      <c r="E346" s="55"/>
      <c r="F346" s="56"/>
      <c r="G346" s="56"/>
      <c r="H346" s="56"/>
      <c r="I346" s="56"/>
      <c r="J346" s="55">
        <f>L346+O346</f>
        <v>0</v>
      </c>
      <c r="K346" s="56"/>
      <c r="L346" s="56"/>
      <c r="M346" s="56"/>
      <c r="N346" s="56"/>
      <c r="O346" s="63">
        <f t="shared" si="72"/>
        <v>0</v>
      </c>
      <c r="P346" s="57">
        <f t="shared" si="64"/>
        <v>0</v>
      </c>
    </row>
    <row r="347" spans="1:17" s="65" customFormat="1" ht="32.4" hidden="1" customHeight="1" x14ac:dyDescent="0.3">
      <c r="A347" s="59" t="s">
        <v>557</v>
      </c>
      <c r="B347" s="93" t="s">
        <v>180</v>
      </c>
      <c r="C347" s="93" t="s">
        <v>181</v>
      </c>
      <c r="D347" s="61" t="s">
        <v>182</v>
      </c>
      <c r="E347" s="62">
        <f>F347+I347</f>
        <v>0</v>
      </c>
      <c r="F347" s="63"/>
      <c r="G347" s="63"/>
      <c r="H347" s="63"/>
      <c r="I347" s="63"/>
      <c r="J347" s="62">
        <f t="shared" si="73"/>
        <v>0</v>
      </c>
      <c r="K347" s="63"/>
      <c r="L347" s="63"/>
      <c r="M347" s="63"/>
      <c r="N347" s="63"/>
      <c r="O347" s="63">
        <f t="shared" si="72"/>
        <v>0</v>
      </c>
      <c r="P347" s="64">
        <f t="shared" si="64"/>
        <v>0</v>
      </c>
    </row>
    <row r="348" spans="1:17" s="58" customFormat="1" hidden="1" x14ac:dyDescent="0.3">
      <c r="A348" s="52"/>
      <c r="B348" s="89"/>
      <c r="C348" s="89"/>
      <c r="D348" s="66" t="s">
        <v>49</v>
      </c>
      <c r="E348" s="55"/>
      <c r="F348" s="56"/>
      <c r="G348" s="56"/>
      <c r="H348" s="56"/>
      <c r="I348" s="56"/>
      <c r="J348" s="55">
        <f t="shared" si="73"/>
        <v>0</v>
      </c>
      <c r="K348" s="56"/>
      <c r="L348" s="56"/>
      <c r="M348" s="56"/>
      <c r="N348" s="56"/>
      <c r="O348" s="63">
        <f t="shared" si="72"/>
        <v>0</v>
      </c>
      <c r="P348" s="64">
        <f t="shared" si="64"/>
        <v>0</v>
      </c>
    </row>
    <row r="349" spans="1:17" s="65" customFormat="1" hidden="1" x14ac:dyDescent="0.3">
      <c r="A349" s="59" t="s">
        <v>558</v>
      </c>
      <c r="B349" s="93" t="s">
        <v>185</v>
      </c>
      <c r="C349" s="93" t="s">
        <v>186</v>
      </c>
      <c r="D349" s="61" t="s">
        <v>187</v>
      </c>
      <c r="E349" s="62">
        <f t="shared" si="71"/>
        <v>0</v>
      </c>
      <c r="F349" s="63"/>
      <c r="G349" s="63"/>
      <c r="H349" s="63"/>
      <c r="I349" s="63"/>
      <c r="J349" s="62">
        <f t="shared" si="73"/>
        <v>0</v>
      </c>
      <c r="K349" s="63"/>
      <c r="L349" s="63"/>
      <c r="M349" s="63"/>
      <c r="N349" s="63"/>
      <c r="O349" s="63">
        <f t="shared" si="72"/>
        <v>0</v>
      </c>
      <c r="P349" s="64">
        <f t="shared" si="64"/>
        <v>0</v>
      </c>
    </row>
    <row r="350" spans="1:17" s="65" customFormat="1" hidden="1" x14ac:dyDescent="0.3">
      <c r="A350" s="59" t="s">
        <v>559</v>
      </c>
      <c r="B350" s="93" t="s">
        <v>196</v>
      </c>
      <c r="C350" s="93"/>
      <c r="D350" s="94" t="s">
        <v>197</v>
      </c>
      <c r="E350" s="62">
        <f t="shared" si="71"/>
        <v>0</v>
      </c>
      <c r="F350" s="63"/>
      <c r="G350" s="63"/>
      <c r="H350" s="63"/>
      <c r="I350" s="63"/>
      <c r="J350" s="62">
        <f t="shared" si="73"/>
        <v>0</v>
      </c>
      <c r="K350" s="63"/>
      <c r="L350" s="63"/>
      <c r="M350" s="63"/>
      <c r="N350" s="63"/>
      <c r="O350" s="63">
        <f t="shared" si="72"/>
        <v>0</v>
      </c>
      <c r="P350" s="64">
        <f t="shared" si="64"/>
        <v>0</v>
      </c>
    </row>
    <row r="351" spans="1:17" s="58" customFormat="1" ht="27.6" hidden="1" x14ac:dyDescent="0.3">
      <c r="A351" s="52" t="s">
        <v>560</v>
      </c>
      <c r="B351" s="89" t="s">
        <v>199</v>
      </c>
      <c r="C351" s="89" t="s">
        <v>200</v>
      </c>
      <c r="D351" s="90" t="s">
        <v>201</v>
      </c>
      <c r="E351" s="55">
        <f t="shared" si="71"/>
        <v>0</v>
      </c>
      <c r="F351" s="56"/>
      <c r="G351" s="56"/>
      <c r="H351" s="56"/>
      <c r="I351" s="56"/>
      <c r="J351" s="55">
        <f t="shared" si="73"/>
        <v>0</v>
      </c>
      <c r="K351" s="56"/>
      <c r="L351" s="56"/>
      <c r="M351" s="56"/>
      <c r="N351" s="56"/>
      <c r="O351" s="63">
        <f t="shared" si="72"/>
        <v>0</v>
      </c>
      <c r="P351" s="57">
        <f t="shared" si="64"/>
        <v>0</v>
      </c>
    </row>
    <row r="352" spans="1:17" s="65" customFormat="1" ht="27.6" hidden="1" x14ac:dyDescent="0.3">
      <c r="A352" s="59" t="s">
        <v>561</v>
      </c>
      <c r="B352" s="93" t="s">
        <v>438</v>
      </c>
      <c r="C352" s="60" t="s">
        <v>439</v>
      </c>
      <c r="D352" s="61" t="s">
        <v>440</v>
      </c>
      <c r="E352" s="62">
        <f t="shared" si="71"/>
        <v>0</v>
      </c>
      <c r="F352" s="63"/>
      <c r="G352" s="63"/>
      <c r="H352" s="63"/>
      <c r="I352" s="63"/>
      <c r="J352" s="62">
        <f t="shared" si="73"/>
        <v>0</v>
      </c>
      <c r="K352" s="63"/>
      <c r="L352" s="63"/>
      <c r="M352" s="63"/>
      <c r="N352" s="63"/>
      <c r="O352" s="63">
        <f t="shared" si="72"/>
        <v>0</v>
      </c>
      <c r="P352" s="64">
        <f t="shared" si="64"/>
        <v>0</v>
      </c>
    </row>
    <row r="353" spans="1:16" s="65" customFormat="1" ht="27.6" hidden="1" x14ac:dyDescent="0.3">
      <c r="A353" s="59" t="s">
        <v>562</v>
      </c>
      <c r="B353" s="93" t="s">
        <v>469</v>
      </c>
      <c r="C353" s="53" t="s">
        <v>457</v>
      </c>
      <c r="D353" s="61" t="s">
        <v>470</v>
      </c>
      <c r="E353" s="62"/>
      <c r="F353" s="63"/>
      <c r="G353" s="63"/>
      <c r="H353" s="63"/>
      <c r="I353" s="63"/>
      <c r="J353" s="62">
        <f t="shared" si="73"/>
        <v>0</v>
      </c>
      <c r="K353" s="63"/>
      <c r="L353" s="63"/>
      <c r="M353" s="63"/>
      <c r="N353" s="63"/>
      <c r="O353" s="63">
        <f t="shared" si="72"/>
        <v>0</v>
      </c>
      <c r="P353" s="64">
        <f t="shared" si="64"/>
        <v>0</v>
      </c>
    </row>
    <row r="354" spans="1:16" s="65" customFormat="1" ht="27.6" hidden="1" x14ac:dyDescent="0.3">
      <c r="A354" s="59" t="s">
        <v>563</v>
      </c>
      <c r="B354" s="93" t="s">
        <v>564</v>
      </c>
      <c r="C354" s="53" t="s">
        <v>457</v>
      </c>
      <c r="D354" s="61" t="s">
        <v>565</v>
      </c>
      <c r="E354" s="62"/>
      <c r="F354" s="63"/>
      <c r="G354" s="63"/>
      <c r="H354" s="63"/>
      <c r="I354" s="63"/>
      <c r="J354" s="62">
        <f t="shared" si="73"/>
        <v>0</v>
      </c>
      <c r="K354" s="63"/>
      <c r="L354" s="63"/>
      <c r="M354" s="63"/>
      <c r="N354" s="63"/>
      <c r="O354" s="63">
        <f t="shared" si="72"/>
        <v>0</v>
      </c>
      <c r="P354" s="64">
        <f t="shared" si="64"/>
        <v>0</v>
      </c>
    </row>
    <row r="355" spans="1:16" s="65" customFormat="1" hidden="1" x14ac:dyDescent="0.3">
      <c r="A355" s="59" t="s">
        <v>566</v>
      </c>
      <c r="B355" s="93" t="s">
        <v>492</v>
      </c>
      <c r="C355" s="53"/>
      <c r="D355" s="61"/>
      <c r="E355" s="62"/>
      <c r="F355" s="63"/>
      <c r="G355" s="63"/>
      <c r="H355" s="63"/>
      <c r="I355" s="63"/>
      <c r="J355" s="62">
        <f t="shared" si="73"/>
        <v>0</v>
      </c>
      <c r="K355" s="63"/>
      <c r="L355" s="63"/>
      <c r="M355" s="63"/>
      <c r="N355" s="63"/>
      <c r="O355" s="63">
        <f t="shared" si="72"/>
        <v>0</v>
      </c>
      <c r="P355" s="64">
        <f t="shared" si="64"/>
        <v>0</v>
      </c>
    </row>
    <row r="356" spans="1:16" s="65" customFormat="1" hidden="1" x14ac:dyDescent="0.3">
      <c r="A356" s="59" t="s">
        <v>567</v>
      </c>
      <c r="B356" s="93" t="s">
        <v>495</v>
      </c>
      <c r="C356" s="53" t="s">
        <v>496</v>
      </c>
      <c r="D356" s="61" t="s">
        <v>497</v>
      </c>
      <c r="E356" s="62">
        <f>F356</f>
        <v>0</v>
      </c>
      <c r="F356" s="63"/>
      <c r="G356" s="63"/>
      <c r="H356" s="63"/>
      <c r="I356" s="63"/>
      <c r="J356" s="62">
        <f t="shared" si="73"/>
        <v>0</v>
      </c>
      <c r="K356" s="63"/>
      <c r="L356" s="63"/>
      <c r="M356" s="63"/>
      <c r="N356" s="63"/>
      <c r="O356" s="63">
        <f t="shared" si="72"/>
        <v>0</v>
      </c>
      <c r="P356" s="64">
        <f t="shared" si="64"/>
        <v>0</v>
      </c>
    </row>
    <row r="357" spans="1:16" s="65" customFormat="1" hidden="1" x14ac:dyDescent="0.3">
      <c r="A357" s="59" t="s">
        <v>568</v>
      </c>
      <c r="B357" s="93" t="s">
        <v>499</v>
      </c>
      <c r="C357" s="53" t="s">
        <v>496</v>
      </c>
      <c r="D357" s="61" t="s">
        <v>500</v>
      </c>
      <c r="E357" s="62"/>
      <c r="F357" s="63"/>
      <c r="G357" s="63"/>
      <c r="H357" s="63"/>
      <c r="I357" s="63"/>
      <c r="J357" s="62">
        <f t="shared" si="73"/>
        <v>0</v>
      </c>
      <c r="K357" s="63"/>
      <c r="L357" s="63"/>
      <c r="M357" s="63"/>
      <c r="N357" s="63"/>
      <c r="O357" s="63">
        <f t="shared" si="72"/>
        <v>0</v>
      </c>
      <c r="P357" s="64">
        <f t="shared" si="64"/>
        <v>0</v>
      </c>
    </row>
    <row r="358" spans="1:16" s="65" customFormat="1" ht="27.6" hidden="1" x14ac:dyDescent="0.3">
      <c r="A358" s="59" t="s">
        <v>569</v>
      </c>
      <c r="B358" s="93" t="s">
        <v>570</v>
      </c>
      <c r="C358" s="93" t="s">
        <v>496</v>
      </c>
      <c r="D358" s="61" t="s">
        <v>571</v>
      </c>
      <c r="E358" s="62">
        <f>F358+I358</f>
        <v>0</v>
      </c>
      <c r="F358" s="63"/>
      <c r="G358" s="63"/>
      <c r="H358" s="63"/>
      <c r="I358" s="63"/>
      <c r="J358" s="62">
        <f t="shared" si="73"/>
        <v>0</v>
      </c>
      <c r="K358" s="63"/>
      <c r="L358" s="63"/>
      <c r="M358" s="63"/>
      <c r="N358" s="63"/>
      <c r="O358" s="63">
        <f t="shared" si="72"/>
        <v>0</v>
      </c>
      <c r="P358" s="64">
        <f t="shared" si="64"/>
        <v>0</v>
      </c>
    </row>
    <row r="359" spans="1:16" s="65" customFormat="1" ht="33.6" customHeight="1" x14ac:dyDescent="0.3">
      <c r="A359" s="59" t="s">
        <v>673</v>
      </c>
      <c r="B359" s="93" t="s">
        <v>674</v>
      </c>
      <c r="C359" s="60" t="s">
        <v>496</v>
      </c>
      <c r="D359" s="61" t="s">
        <v>505</v>
      </c>
      <c r="E359" s="62">
        <f t="shared" si="71"/>
        <v>607762</v>
      </c>
      <c r="F359" s="95"/>
      <c r="G359" s="63"/>
      <c r="H359" s="63"/>
      <c r="I359" s="63">
        <f>3040900+100000-1570662-962476</f>
        <v>607762</v>
      </c>
      <c r="J359" s="62">
        <f t="shared" si="73"/>
        <v>0</v>
      </c>
      <c r="K359" s="63">
        <v>0</v>
      </c>
      <c r="L359" s="63"/>
      <c r="M359" s="63"/>
      <c r="N359" s="63"/>
      <c r="O359" s="63">
        <f t="shared" si="72"/>
        <v>0</v>
      </c>
      <c r="P359" s="64">
        <f t="shared" si="64"/>
        <v>607762</v>
      </c>
    </row>
    <row r="360" spans="1:16" s="65" customFormat="1" ht="32.4" hidden="1" customHeight="1" x14ac:dyDescent="0.3">
      <c r="A360" s="59" t="s">
        <v>701</v>
      </c>
      <c r="B360" s="93" t="s">
        <v>702</v>
      </c>
      <c r="C360" s="53" t="s">
        <v>487</v>
      </c>
      <c r="D360" s="61" t="s">
        <v>703</v>
      </c>
      <c r="E360" s="62">
        <f t="shared" si="71"/>
        <v>0</v>
      </c>
      <c r="F360" s="95"/>
      <c r="G360" s="63"/>
      <c r="H360" s="63"/>
      <c r="I360" s="63"/>
      <c r="J360" s="62">
        <f t="shared" si="73"/>
        <v>0</v>
      </c>
      <c r="K360" s="63"/>
      <c r="L360" s="63"/>
      <c r="M360" s="63"/>
      <c r="N360" s="63"/>
      <c r="O360" s="63">
        <f t="shared" si="72"/>
        <v>0</v>
      </c>
      <c r="P360" s="64">
        <f t="shared" si="64"/>
        <v>0</v>
      </c>
    </row>
    <row r="361" spans="1:16" ht="32.4" hidden="1" customHeight="1" x14ac:dyDescent="0.3">
      <c r="A361" s="24" t="s">
        <v>572</v>
      </c>
      <c r="B361" s="36" t="s">
        <v>507</v>
      </c>
      <c r="C361" s="36" t="s">
        <v>496</v>
      </c>
      <c r="D361" s="26" t="s">
        <v>508</v>
      </c>
      <c r="E361" s="27">
        <f>F361+I361</f>
        <v>0</v>
      </c>
      <c r="F361" s="31"/>
      <c r="G361" s="31"/>
      <c r="H361" s="31"/>
      <c r="I361" s="31"/>
      <c r="J361" s="27">
        <f t="shared" si="73"/>
        <v>0</v>
      </c>
      <c r="K361" s="31"/>
      <c r="L361" s="31"/>
      <c r="M361" s="31"/>
      <c r="N361" s="31"/>
      <c r="O361" s="31">
        <f t="shared" si="72"/>
        <v>0</v>
      </c>
      <c r="P361" s="15">
        <f>E361+J361</f>
        <v>0</v>
      </c>
    </row>
    <row r="362" spans="1:16" ht="32.4" hidden="1" customHeight="1" x14ac:dyDescent="0.3">
      <c r="A362" s="24"/>
      <c r="B362" s="36"/>
      <c r="C362" s="36"/>
      <c r="D362" s="30" t="s">
        <v>236</v>
      </c>
      <c r="E362" s="27">
        <f>F362+I362</f>
        <v>0</v>
      </c>
      <c r="F362" s="96"/>
      <c r="G362" s="42"/>
      <c r="H362" s="42"/>
      <c r="I362" s="42"/>
      <c r="J362" s="27">
        <f>L362+O362</f>
        <v>0</v>
      </c>
      <c r="K362" s="42"/>
      <c r="L362" s="31"/>
      <c r="M362" s="31"/>
      <c r="N362" s="31"/>
      <c r="O362" s="31">
        <f t="shared" si="72"/>
        <v>0</v>
      </c>
      <c r="P362" s="22">
        <f t="shared" si="64"/>
        <v>0</v>
      </c>
    </row>
    <row r="363" spans="1:16" ht="32.4" hidden="1" customHeight="1" x14ac:dyDescent="0.3">
      <c r="A363" s="24" t="s">
        <v>573</v>
      </c>
      <c r="B363" s="36" t="s">
        <v>511</v>
      </c>
      <c r="C363" s="36" t="s">
        <v>496</v>
      </c>
      <c r="D363" s="26" t="s">
        <v>574</v>
      </c>
      <c r="E363" s="27">
        <f>F363+I363</f>
        <v>0</v>
      </c>
      <c r="F363" s="31"/>
      <c r="G363" s="31"/>
      <c r="H363" s="31"/>
      <c r="I363" s="31"/>
      <c r="J363" s="27">
        <f t="shared" si="73"/>
        <v>0</v>
      </c>
      <c r="K363" s="31"/>
      <c r="L363" s="31"/>
      <c r="M363" s="31"/>
      <c r="N363" s="31"/>
      <c r="O363" s="31">
        <f t="shared" si="72"/>
        <v>0</v>
      </c>
      <c r="P363" s="15">
        <f>E363+J363</f>
        <v>0</v>
      </c>
    </row>
    <row r="364" spans="1:16" ht="32.4" hidden="1" customHeight="1" x14ac:dyDescent="0.3">
      <c r="A364" s="24" t="s">
        <v>575</v>
      </c>
      <c r="B364" s="75" t="s">
        <v>538</v>
      </c>
      <c r="C364" s="75" t="s">
        <v>516</v>
      </c>
      <c r="D364" s="26" t="s">
        <v>539</v>
      </c>
      <c r="E364" s="27">
        <f>F364+I364</f>
        <v>0</v>
      </c>
      <c r="F364" s="31"/>
      <c r="G364" s="31"/>
      <c r="H364" s="31"/>
      <c r="I364" s="31"/>
      <c r="J364" s="27">
        <f>L364+O364</f>
        <v>0</v>
      </c>
      <c r="K364" s="31"/>
      <c r="L364" s="31"/>
      <c r="M364" s="31"/>
      <c r="N364" s="31"/>
      <c r="O364" s="31">
        <f t="shared" si="72"/>
        <v>0</v>
      </c>
      <c r="P364" s="15">
        <f>E364+J364</f>
        <v>0</v>
      </c>
    </row>
    <row r="365" spans="1:16" hidden="1" x14ac:dyDescent="0.3">
      <c r="A365" s="24" t="s">
        <v>576</v>
      </c>
      <c r="B365" s="25" t="s">
        <v>519</v>
      </c>
      <c r="C365" s="25" t="s">
        <v>520</v>
      </c>
      <c r="D365" s="33" t="s">
        <v>521</v>
      </c>
      <c r="E365" s="27">
        <f t="shared" si="71"/>
        <v>0</v>
      </c>
      <c r="F365" s="31"/>
      <c r="G365" s="31"/>
      <c r="H365" s="31"/>
      <c r="I365" s="31"/>
      <c r="J365" s="27">
        <f t="shared" si="73"/>
        <v>0</v>
      </c>
      <c r="K365" s="31"/>
      <c r="L365" s="31"/>
      <c r="M365" s="31"/>
      <c r="N365" s="31"/>
      <c r="O365" s="31">
        <f t="shared" si="72"/>
        <v>0</v>
      </c>
      <c r="P365" s="15">
        <f t="shared" si="64"/>
        <v>0</v>
      </c>
    </row>
    <row r="366" spans="1:16" s="23" customFormat="1" ht="41.4" hidden="1" x14ac:dyDescent="0.3">
      <c r="A366" s="28"/>
      <c r="B366" s="29"/>
      <c r="C366" s="29"/>
      <c r="D366" s="30" t="s">
        <v>236</v>
      </c>
      <c r="E366" s="21"/>
      <c r="F366" s="42"/>
      <c r="G366" s="42"/>
      <c r="H366" s="42"/>
      <c r="I366" s="42"/>
      <c r="J366" s="21">
        <f>K366</f>
        <v>0</v>
      </c>
      <c r="K366" s="42"/>
      <c r="L366" s="42"/>
      <c r="M366" s="42"/>
      <c r="N366" s="42"/>
      <c r="O366" s="31">
        <f t="shared" si="72"/>
        <v>0</v>
      </c>
      <c r="P366" s="22">
        <f t="shared" si="64"/>
        <v>0</v>
      </c>
    </row>
    <row r="367" spans="1:16" s="23" customFormat="1" ht="32.4" hidden="1" customHeight="1" x14ac:dyDescent="0.3">
      <c r="A367" s="28"/>
      <c r="B367" s="29"/>
      <c r="C367" s="29"/>
      <c r="D367" s="30" t="s">
        <v>49</v>
      </c>
      <c r="E367" s="21"/>
      <c r="F367" s="42"/>
      <c r="G367" s="42"/>
      <c r="H367" s="42"/>
      <c r="I367" s="42"/>
      <c r="J367" s="21">
        <f t="shared" si="73"/>
        <v>0</v>
      </c>
      <c r="K367" s="42"/>
      <c r="L367" s="42"/>
      <c r="M367" s="42"/>
      <c r="N367" s="42"/>
      <c r="O367" s="31">
        <f t="shared" si="72"/>
        <v>0</v>
      </c>
      <c r="P367" s="22">
        <f>E367+J367</f>
        <v>0</v>
      </c>
    </row>
    <row r="368" spans="1:16" hidden="1" x14ac:dyDescent="0.3">
      <c r="A368" s="24" t="s">
        <v>577</v>
      </c>
      <c r="B368" s="25" t="s">
        <v>578</v>
      </c>
      <c r="C368" s="25"/>
      <c r="D368" s="26" t="s">
        <v>579</v>
      </c>
      <c r="E368" s="27">
        <f t="shared" si="71"/>
        <v>0</v>
      </c>
      <c r="F368" s="31"/>
      <c r="G368" s="31"/>
      <c r="H368" s="31"/>
      <c r="I368" s="31"/>
      <c r="J368" s="27">
        <f t="shared" si="73"/>
        <v>0</v>
      </c>
      <c r="K368" s="31"/>
      <c r="L368" s="31"/>
      <c r="M368" s="31"/>
      <c r="N368" s="31"/>
      <c r="O368" s="31">
        <f t="shared" si="72"/>
        <v>0</v>
      </c>
      <c r="P368" s="15">
        <f>E368+J368</f>
        <v>0</v>
      </c>
    </row>
    <row r="369" spans="1:16" s="23" customFormat="1" ht="55.2" hidden="1" x14ac:dyDescent="0.3">
      <c r="A369" s="28"/>
      <c r="B369" s="29"/>
      <c r="C369" s="29"/>
      <c r="D369" s="30" t="s">
        <v>543</v>
      </c>
      <c r="E369" s="21"/>
      <c r="F369" s="42"/>
      <c r="G369" s="42"/>
      <c r="H369" s="42"/>
      <c r="I369" s="42"/>
      <c r="J369" s="27">
        <f t="shared" si="73"/>
        <v>0</v>
      </c>
      <c r="K369" s="42"/>
      <c r="L369" s="42"/>
      <c r="M369" s="42"/>
      <c r="N369" s="42"/>
      <c r="O369" s="31">
        <f t="shared" si="72"/>
        <v>0</v>
      </c>
      <c r="P369" s="15">
        <f>E369+J369</f>
        <v>0</v>
      </c>
    </row>
    <row r="370" spans="1:16" s="23" customFormat="1" hidden="1" x14ac:dyDescent="0.3">
      <c r="A370" s="28"/>
      <c r="B370" s="29"/>
      <c r="C370" s="29"/>
      <c r="D370" s="30" t="s">
        <v>49</v>
      </c>
      <c r="E370" s="21"/>
      <c r="F370" s="42"/>
      <c r="G370" s="42"/>
      <c r="H370" s="42"/>
      <c r="I370" s="42"/>
      <c r="J370" s="21">
        <f>K370+L370</f>
        <v>0</v>
      </c>
      <c r="K370" s="42"/>
      <c r="L370" s="42"/>
      <c r="M370" s="42"/>
      <c r="N370" s="42"/>
      <c r="O370" s="31">
        <f t="shared" si="72"/>
        <v>0</v>
      </c>
      <c r="P370" s="15">
        <f>E370+J370</f>
        <v>0</v>
      </c>
    </row>
    <row r="371" spans="1:16" s="23" customFormat="1" hidden="1" x14ac:dyDescent="0.3">
      <c r="A371" s="28" t="s">
        <v>580</v>
      </c>
      <c r="B371" s="29" t="s">
        <v>581</v>
      </c>
      <c r="C371" s="29" t="s">
        <v>520</v>
      </c>
      <c r="D371" s="30" t="s">
        <v>582</v>
      </c>
      <c r="E371" s="27">
        <f t="shared" si="71"/>
        <v>0</v>
      </c>
      <c r="F371" s="42"/>
      <c r="G371" s="42"/>
      <c r="H371" s="42"/>
      <c r="I371" s="42"/>
      <c r="J371" s="27">
        <f t="shared" si="73"/>
        <v>0</v>
      </c>
      <c r="K371" s="42"/>
      <c r="L371" s="42"/>
      <c r="M371" s="42"/>
      <c r="N371" s="42"/>
      <c r="O371" s="31">
        <f t="shared" si="72"/>
        <v>0</v>
      </c>
      <c r="P371" s="15">
        <f t="shared" si="64"/>
        <v>0</v>
      </c>
    </row>
    <row r="372" spans="1:16" s="23" customFormat="1" hidden="1" x14ac:dyDescent="0.3">
      <c r="A372" s="28" t="s">
        <v>583</v>
      </c>
      <c r="B372" s="29" t="s">
        <v>584</v>
      </c>
      <c r="C372" s="29" t="s">
        <v>520</v>
      </c>
      <c r="D372" s="30" t="s">
        <v>585</v>
      </c>
      <c r="E372" s="27">
        <f t="shared" si="71"/>
        <v>0</v>
      </c>
      <c r="F372" s="42"/>
      <c r="G372" s="42"/>
      <c r="H372" s="42"/>
      <c r="I372" s="42"/>
      <c r="J372" s="27">
        <f t="shared" si="73"/>
        <v>0</v>
      </c>
      <c r="K372" s="42"/>
      <c r="L372" s="42"/>
      <c r="M372" s="42"/>
      <c r="N372" s="42"/>
      <c r="O372" s="31">
        <f t="shared" si="72"/>
        <v>0</v>
      </c>
      <c r="P372" s="15">
        <f t="shared" si="64"/>
        <v>0</v>
      </c>
    </row>
    <row r="373" spans="1:16" s="23" customFormat="1" ht="32.4" hidden="1" customHeight="1" x14ac:dyDescent="0.3">
      <c r="A373" s="28" t="s">
        <v>586</v>
      </c>
      <c r="B373" s="29" t="s">
        <v>587</v>
      </c>
      <c r="C373" s="29" t="s">
        <v>520</v>
      </c>
      <c r="D373" s="30" t="s">
        <v>588</v>
      </c>
      <c r="E373" s="27">
        <f t="shared" si="71"/>
        <v>0</v>
      </c>
      <c r="F373" s="42"/>
      <c r="G373" s="42"/>
      <c r="H373" s="42"/>
      <c r="I373" s="42"/>
      <c r="J373" s="27">
        <f t="shared" si="73"/>
        <v>0</v>
      </c>
      <c r="K373" s="42"/>
      <c r="L373" s="42"/>
      <c r="M373" s="42"/>
      <c r="N373" s="42"/>
      <c r="O373" s="31">
        <f t="shared" si="72"/>
        <v>0</v>
      </c>
      <c r="P373" s="15">
        <f t="shared" si="64"/>
        <v>0</v>
      </c>
    </row>
    <row r="374" spans="1:16" ht="27.6" hidden="1" x14ac:dyDescent="0.3">
      <c r="A374" s="24">
        <v>4713100</v>
      </c>
      <c r="B374" s="25" t="s">
        <v>350</v>
      </c>
      <c r="C374" s="25"/>
      <c r="D374" s="26" t="s">
        <v>589</v>
      </c>
      <c r="E374" s="27">
        <f>E375</f>
        <v>0</v>
      </c>
      <c r="F374" s="27">
        <f>F375</f>
        <v>0</v>
      </c>
      <c r="G374" s="27">
        <f>G375</f>
        <v>0</v>
      </c>
      <c r="H374" s="27">
        <f>H375</f>
        <v>0</v>
      </c>
      <c r="I374" s="27">
        <f>I375</f>
        <v>0</v>
      </c>
      <c r="J374" s="27">
        <f t="shared" si="73"/>
        <v>0</v>
      </c>
      <c r="K374" s="27"/>
      <c r="L374" s="27"/>
      <c r="M374" s="27"/>
      <c r="N374" s="27"/>
      <c r="O374" s="31">
        <f t="shared" si="72"/>
        <v>0</v>
      </c>
      <c r="P374" s="15">
        <f t="shared" si="64"/>
        <v>0</v>
      </c>
    </row>
    <row r="375" spans="1:16" s="23" customFormat="1" hidden="1" x14ac:dyDescent="0.3">
      <c r="A375" s="28">
        <v>4713105</v>
      </c>
      <c r="B375" s="29" t="s">
        <v>360</v>
      </c>
      <c r="C375" s="29" t="s">
        <v>111</v>
      </c>
      <c r="D375" s="30" t="s">
        <v>590</v>
      </c>
      <c r="E375" s="21">
        <f>F375+I375</f>
        <v>0</v>
      </c>
      <c r="F375" s="42"/>
      <c r="G375" s="42"/>
      <c r="H375" s="42"/>
      <c r="I375" s="42"/>
      <c r="J375" s="27">
        <f t="shared" si="73"/>
        <v>0</v>
      </c>
      <c r="K375" s="42"/>
      <c r="L375" s="42"/>
      <c r="M375" s="42"/>
      <c r="N375" s="42"/>
      <c r="O375" s="31">
        <f t="shared" si="72"/>
        <v>0</v>
      </c>
      <c r="P375" s="15">
        <f t="shared" si="64"/>
        <v>0</v>
      </c>
    </row>
    <row r="376" spans="1:16" hidden="1" x14ac:dyDescent="0.3">
      <c r="A376" s="24">
        <v>4715040</v>
      </c>
      <c r="B376" s="36" t="s">
        <v>471</v>
      </c>
      <c r="C376" s="36"/>
      <c r="D376" s="26" t="s">
        <v>472</v>
      </c>
      <c r="E376" s="27">
        <f>E377</f>
        <v>0</v>
      </c>
      <c r="F376" s="27">
        <f>F377</f>
        <v>0</v>
      </c>
      <c r="G376" s="27">
        <f>G377</f>
        <v>0</v>
      </c>
      <c r="H376" s="27">
        <f>H377</f>
        <v>0</v>
      </c>
      <c r="I376" s="27">
        <f>I377</f>
        <v>0</v>
      </c>
      <c r="J376" s="27">
        <f t="shared" si="73"/>
        <v>0</v>
      </c>
      <c r="K376" s="27"/>
      <c r="L376" s="27"/>
      <c r="M376" s="27"/>
      <c r="N376" s="27"/>
      <c r="O376" s="31">
        <f t="shared" si="72"/>
        <v>0</v>
      </c>
      <c r="P376" s="15">
        <f t="shared" si="64"/>
        <v>0</v>
      </c>
    </row>
    <row r="377" spans="1:16" hidden="1" x14ac:dyDescent="0.3">
      <c r="A377" s="28">
        <v>4715041</v>
      </c>
      <c r="B377" s="37" t="s">
        <v>473</v>
      </c>
      <c r="C377" s="37" t="s">
        <v>457</v>
      </c>
      <c r="D377" s="30" t="s">
        <v>591</v>
      </c>
      <c r="E377" s="27">
        <f>F377+I377</f>
        <v>0</v>
      </c>
      <c r="F377" s="42"/>
      <c r="G377" s="42"/>
      <c r="H377" s="42"/>
      <c r="I377" s="42"/>
      <c r="J377" s="27">
        <f t="shared" si="73"/>
        <v>0</v>
      </c>
      <c r="K377" s="31"/>
      <c r="L377" s="42"/>
      <c r="M377" s="42"/>
      <c r="N377" s="42"/>
      <c r="O377" s="31">
        <f t="shared" si="72"/>
        <v>0</v>
      </c>
      <c r="P377" s="15">
        <f t="shared" si="64"/>
        <v>0</v>
      </c>
    </row>
    <row r="378" spans="1:16" hidden="1" x14ac:dyDescent="0.3">
      <c r="A378" s="24">
        <v>4716050</v>
      </c>
      <c r="B378" s="25" t="s">
        <v>592</v>
      </c>
      <c r="C378" s="25"/>
      <c r="D378" s="39" t="s">
        <v>593</v>
      </c>
      <c r="E378" s="27">
        <f t="shared" si="71"/>
        <v>0</v>
      </c>
      <c r="F378" s="31"/>
      <c r="G378" s="31"/>
      <c r="H378" s="31"/>
      <c r="I378" s="31"/>
      <c r="J378" s="27">
        <f t="shared" si="73"/>
        <v>0</v>
      </c>
      <c r="K378" s="31"/>
      <c r="L378" s="31"/>
      <c r="M378" s="31"/>
      <c r="N378" s="31"/>
      <c r="O378" s="31">
        <f t="shared" si="72"/>
        <v>0</v>
      </c>
      <c r="P378" s="15">
        <f t="shared" si="64"/>
        <v>0</v>
      </c>
    </row>
    <row r="379" spans="1:16" s="23" customFormat="1" hidden="1" x14ac:dyDescent="0.3">
      <c r="A379" s="28">
        <v>4716051</v>
      </c>
      <c r="B379" s="29" t="s">
        <v>594</v>
      </c>
      <c r="C379" s="29" t="s">
        <v>496</v>
      </c>
      <c r="D379" s="97" t="s">
        <v>595</v>
      </c>
      <c r="E379" s="27">
        <f t="shared" si="71"/>
        <v>0</v>
      </c>
      <c r="F379" s="42"/>
      <c r="G379" s="42"/>
      <c r="H379" s="42"/>
      <c r="I379" s="42"/>
      <c r="J379" s="27">
        <f t="shared" si="73"/>
        <v>0</v>
      </c>
      <c r="K379" s="42"/>
      <c r="L379" s="42"/>
      <c r="M379" s="42"/>
      <c r="N379" s="42"/>
      <c r="O379" s="31">
        <f t="shared" si="72"/>
        <v>0</v>
      </c>
      <c r="P379" s="15">
        <f t="shared" si="64"/>
        <v>0</v>
      </c>
    </row>
    <row r="380" spans="1:16" s="23" customFormat="1" ht="27.6" hidden="1" x14ac:dyDescent="0.3">
      <c r="A380" s="28"/>
      <c r="B380" s="29"/>
      <c r="C380" s="29"/>
      <c r="D380" s="30" t="s">
        <v>545</v>
      </c>
      <c r="E380" s="27"/>
      <c r="F380" s="42"/>
      <c r="G380" s="42"/>
      <c r="H380" s="42"/>
      <c r="I380" s="42"/>
      <c r="J380" s="21">
        <f t="shared" si="73"/>
        <v>0</v>
      </c>
      <c r="K380" s="42"/>
      <c r="L380" s="42"/>
      <c r="M380" s="42"/>
      <c r="N380" s="42"/>
      <c r="O380" s="31">
        <f t="shared" si="72"/>
        <v>0</v>
      </c>
      <c r="P380" s="15">
        <f t="shared" si="64"/>
        <v>0</v>
      </c>
    </row>
    <row r="381" spans="1:16" ht="32.4" hidden="1" customHeight="1" x14ac:dyDescent="0.3">
      <c r="A381" s="24" t="s">
        <v>596</v>
      </c>
      <c r="B381" s="25" t="s">
        <v>597</v>
      </c>
      <c r="C381" s="25" t="s">
        <v>520</v>
      </c>
      <c r="D381" s="26" t="s">
        <v>598</v>
      </c>
      <c r="E381" s="27">
        <f t="shared" si="71"/>
        <v>0</v>
      </c>
      <c r="F381" s="31"/>
      <c r="G381" s="31"/>
      <c r="H381" s="31"/>
      <c r="I381" s="31"/>
      <c r="J381" s="27">
        <f t="shared" si="73"/>
        <v>0</v>
      </c>
      <c r="K381" s="31"/>
      <c r="L381" s="31"/>
      <c r="M381" s="31"/>
      <c r="N381" s="31"/>
      <c r="O381" s="31">
        <f t="shared" si="72"/>
        <v>0</v>
      </c>
      <c r="P381" s="15">
        <f t="shared" si="64"/>
        <v>0</v>
      </c>
    </row>
    <row r="382" spans="1:16" ht="32.4" hidden="1" customHeight="1" x14ac:dyDescent="0.3">
      <c r="A382" s="24" t="s">
        <v>599</v>
      </c>
      <c r="B382" s="25" t="s">
        <v>231</v>
      </c>
      <c r="C382" s="25"/>
      <c r="D382" s="26" t="s">
        <v>600</v>
      </c>
      <c r="E382" s="27">
        <f t="shared" si="71"/>
        <v>0</v>
      </c>
      <c r="F382" s="31"/>
      <c r="G382" s="31"/>
      <c r="H382" s="31"/>
      <c r="I382" s="31"/>
      <c r="J382" s="27">
        <f t="shared" si="73"/>
        <v>0</v>
      </c>
      <c r="K382" s="31"/>
      <c r="L382" s="31"/>
      <c r="M382" s="31"/>
      <c r="N382" s="31"/>
      <c r="O382" s="31">
        <f t="shared" si="72"/>
        <v>0</v>
      </c>
      <c r="P382" s="15">
        <f t="shared" si="64"/>
        <v>0</v>
      </c>
    </row>
    <row r="383" spans="1:16" s="23" customFormat="1" ht="27.6" hidden="1" x14ac:dyDescent="0.3">
      <c r="A383" s="28" t="s">
        <v>601</v>
      </c>
      <c r="B383" s="29" t="s">
        <v>602</v>
      </c>
      <c r="C383" s="29" t="s">
        <v>56</v>
      </c>
      <c r="D383" s="30" t="s">
        <v>603</v>
      </c>
      <c r="E383" s="21">
        <f t="shared" si="71"/>
        <v>0</v>
      </c>
      <c r="F383" s="42"/>
      <c r="G383" s="42"/>
      <c r="H383" s="42"/>
      <c r="I383" s="42"/>
      <c r="J383" s="21">
        <f t="shared" si="73"/>
        <v>0</v>
      </c>
      <c r="K383" s="42"/>
      <c r="L383" s="42"/>
      <c r="M383" s="42"/>
      <c r="N383" s="42"/>
      <c r="O383" s="31">
        <f t="shared" si="72"/>
        <v>0</v>
      </c>
      <c r="P383" s="22">
        <f t="shared" ref="P383:P402" si="74">E383+J383</f>
        <v>0</v>
      </c>
    </row>
    <row r="384" spans="1:16" ht="32.4" hidden="1" customHeight="1" x14ac:dyDescent="0.3">
      <c r="A384" s="24" t="s">
        <v>604</v>
      </c>
      <c r="B384" s="25" t="s">
        <v>234</v>
      </c>
      <c r="C384" s="25" t="s">
        <v>56</v>
      </c>
      <c r="D384" s="26" t="s">
        <v>235</v>
      </c>
      <c r="E384" s="27">
        <f t="shared" si="71"/>
        <v>0</v>
      </c>
      <c r="F384" s="31"/>
      <c r="G384" s="31"/>
      <c r="H384" s="31"/>
      <c r="I384" s="31"/>
      <c r="J384" s="27">
        <f t="shared" si="73"/>
        <v>0</v>
      </c>
      <c r="K384" s="31"/>
      <c r="L384" s="31"/>
      <c r="M384" s="31"/>
      <c r="N384" s="31"/>
      <c r="O384" s="31">
        <f t="shared" si="72"/>
        <v>0</v>
      </c>
      <c r="P384" s="15">
        <f t="shared" si="74"/>
        <v>0</v>
      </c>
    </row>
    <row r="385" spans="1:16" s="23" customFormat="1" ht="32.4" hidden="1" customHeight="1" x14ac:dyDescent="0.3">
      <c r="A385" s="28"/>
      <c r="B385" s="29"/>
      <c r="C385" s="29"/>
      <c r="D385" s="30" t="s">
        <v>236</v>
      </c>
      <c r="E385" s="21">
        <f t="shared" si="71"/>
        <v>0</v>
      </c>
      <c r="F385" s="42"/>
      <c r="G385" s="42"/>
      <c r="H385" s="42"/>
      <c r="I385" s="42"/>
      <c r="J385" s="21">
        <f t="shared" si="73"/>
        <v>0</v>
      </c>
      <c r="K385" s="42"/>
      <c r="L385" s="42"/>
      <c r="M385" s="42"/>
      <c r="N385" s="42"/>
      <c r="O385" s="31">
        <f t="shared" si="72"/>
        <v>0</v>
      </c>
      <c r="P385" s="22">
        <f t="shared" si="74"/>
        <v>0</v>
      </c>
    </row>
    <row r="386" spans="1:16" s="23" customFormat="1" ht="32.4" hidden="1" customHeight="1" x14ac:dyDescent="0.3">
      <c r="A386" s="28" t="s">
        <v>605</v>
      </c>
      <c r="B386" s="29" t="s">
        <v>242</v>
      </c>
      <c r="C386" s="29" t="s">
        <v>56</v>
      </c>
      <c r="D386" s="38" t="s">
        <v>243</v>
      </c>
      <c r="E386" s="21">
        <f t="shared" si="71"/>
        <v>0</v>
      </c>
      <c r="F386" s="42"/>
      <c r="G386" s="42"/>
      <c r="H386" s="42"/>
      <c r="I386" s="42"/>
      <c r="J386" s="21">
        <f t="shared" si="73"/>
        <v>0</v>
      </c>
      <c r="K386" s="42"/>
      <c r="L386" s="42"/>
      <c r="M386" s="42"/>
      <c r="N386" s="42"/>
      <c r="O386" s="31">
        <f t="shared" si="72"/>
        <v>0</v>
      </c>
      <c r="P386" s="22">
        <f t="shared" si="74"/>
        <v>0</v>
      </c>
    </row>
    <row r="387" spans="1:16" s="23" customFormat="1" ht="41.4" hidden="1" x14ac:dyDescent="0.3">
      <c r="A387" s="28"/>
      <c r="B387" s="29"/>
      <c r="C387" s="29"/>
      <c r="D387" s="38" t="s">
        <v>176</v>
      </c>
      <c r="E387" s="21"/>
      <c r="F387" s="42"/>
      <c r="G387" s="42"/>
      <c r="H387" s="42"/>
      <c r="I387" s="42"/>
      <c r="J387" s="21">
        <f t="shared" si="73"/>
        <v>0</v>
      </c>
      <c r="K387" s="42"/>
      <c r="L387" s="42"/>
      <c r="M387" s="42"/>
      <c r="N387" s="42"/>
      <c r="O387" s="31">
        <f t="shared" si="72"/>
        <v>0</v>
      </c>
      <c r="P387" s="22">
        <f t="shared" si="74"/>
        <v>0</v>
      </c>
    </row>
    <row r="388" spans="1:16" hidden="1" x14ac:dyDescent="0.3">
      <c r="A388" s="24" t="s">
        <v>606</v>
      </c>
      <c r="B388" s="36" t="s">
        <v>607</v>
      </c>
      <c r="C388" s="25" t="s">
        <v>42</v>
      </c>
      <c r="D388" s="69" t="s">
        <v>608</v>
      </c>
      <c r="E388" s="27">
        <f t="shared" si="71"/>
        <v>0</v>
      </c>
      <c r="F388" s="31"/>
      <c r="G388" s="31"/>
      <c r="H388" s="31"/>
      <c r="I388" s="31"/>
      <c r="J388" s="21">
        <f t="shared" si="73"/>
        <v>0</v>
      </c>
      <c r="K388" s="31"/>
      <c r="L388" s="31"/>
      <c r="M388" s="31"/>
      <c r="N388" s="31"/>
      <c r="O388" s="31">
        <f t="shared" si="72"/>
        <v>0</v>
      </c>
      <c r="P388" s="15">
        <f t="shared" si="74"/>
        <v>0</v>
      </c>
    </row>
    <row r="389" spans="1:16" s="23" customFormat="1" ht="55.2" hidden="1" x14ac:dyDescent="0.3">
      <c r="A389" s="28"/>
      <c r="B389" s="37"/>
      <c r="C389" s="29"/>
      <c r="D389" s="38" t="s">
        <v>609</v>
      </c>
      <c r="E389" s="21"/>
      <c r="F389" s="42"/>
      <c r="G389" s="42"/>
      <c r="H389" s="42"/>
      <c r="I389" s="42"/>
      <c r="J389" s="21">
        <f t="shared" si="73"/>
        <v>0</v>
      </c>
      <c r="K389" s="42"/>
      <c r="L389" s="42"/>
      <c r="M389" s="42"/>
      <c r="N389" s="42"/>
      <c r="O389" s="31">
        <f t="shared" si="72"/>
        <v>0</v>
      </c>
      <c r="P389" s="15">
        <f t="shared" si="74"/>
        <v>0</v>
      </c>
    </row>
    <row r="390" spans="1:16" s="23" customFormat="1" ht="27.6" hidden="1" x14ac:dyDescent="0.3">
      <c r="A390" s="28" t="s">
        <v>610</v>
      </c>
      <c r="B390" s="37" t="s">
        <v>526</v>
      </c>
      <c r="C390" s="29" t="s">
        <v>527</v>
      </c>
      <c r="D390" s="30" t="s">
        <v>528</v>
      </c>
      <c r="E390" s="21">
        <f t="shared" si="71"/>
        <v>0</v>
      </c>
      <c r="F390" s="42"/>
      <c r="G390" s="42"/>
      <c r="H390" s="42"/>
      <c r="I390" s="42"/>
      <c r="J390" s="27">
        <f t="shared" si="73"/>
        <v>0</v>
      </c>
      <c r="K390" s="42"/>
      <c r="L390" s="42"/>
      <c r="M390" s="42"/>
      <c r="N390" s="42"/>
      <c r="O390" s="31">
        <f t="shared" si="72"/>
        <v>0</v>
      </c>
      <c r="P390" s="22">
        <f t="shared" si="74"/>
        <v>0</v>
      </c>
    </row>
    <row r="391" spans="1:16" s="23" customFormat="1" ht="41.4" hidden="1" x14ac:dyDescent="0.3">
      <c r="A391" s="28"/>
      <c r="B391" s="29"/>
      <c r="C391" s="29"/>
      <c r="D391" s="38" t="s">
        <v>176</v>
      </c>
      <c r="E391" s="21">
        <f t="shared" si="71"/>
        <v>0</v>
      </c>
      <c r="F391" s="42"/>
      <c r="G391" s="42"/>
      <c r="H391" s="42"/>
      <c r="I391" s="42"/>
      <c r="J391" s="27">
        <f t="shared" si="73"/>
        <v>0</v>
      </c>
      <c r="K391" s="42"/>
      <c r="L391" s="42"/>
      <c r="M391" s="42"/>
      <c r="N391" s="42"/>
      <c r="O391" s="31">
        <f t="shared" si="72"/>
        <v>0</v>
      </c>
      <c r="P391" s="22">
        <f t="shared" si="74"/>
        <v>0</v>
      </c>
    </row>
    <row r="392" spans="1:16" ht="14.4" hidden="1" x14ac:dyDescent="0.3">
      <c r="A392" s="24" t="s">
        <v>611</v>
      </c>
      <c r="B392" s="29" t="s">
        <v>68</v>
      </c>
      <c r="C392" s="29" t="s">
        <v>56</v>
      </c>
      <c r="D392" s="35" t="s">
        <v>69</v>
      </c>
      <c r="E392" s="21">
        <f t="shared" si="71"/>
        <v>0</v>
      </c>
      <c r="F392" s="31"/>
      <c r="G392" s="31"/>
      <c r="H392" s="31"/>
      <c r="I392" s="31"/>
      <c r="J392" s="27">
        <f t="shared" si="73"/>
        <v>0</v>
      </c>
      <c r="K392" s="31"/>
      <c r="L392" s="31"/>
      <c r="M392" s="31"/>
      <c r="N392" s="31"/>
      <c r="O392" s="31">
        <f t="shared" si="72"/>
        <v>0</v>
      </c>
      <c r="P392" s="22">
        <f t="shared" si="74"/>
        <v>0</v>
      </c>
    </row>
    <row r="393" spans="1:16" hidden="1" x14ac:dyDescent="0.3">
      <c r="A393" s="24" t="s">
        <v>612</v>
      </c>
      <c r="B393" s="36" t="s">
        <v>86</v>
      </c>
      <c r="C393" s="36" t="s">
        <v>87</v>
      </c>
      <c r="D393" s="30" t="s">
        <v>88</v>
      </c>
      <c r="E393" s="21">
        <f t="shared" si="71"/>
        <v>0</v>
      </c>
      <c r="F393" s="31"/>
      <c r="G393" s="31"/>
      <c r="H393" s="31"/>
      <c r="I393" s="31"/>
      <c r="J393" s="27">
        <f t="shared" si="73"/>
        <v>0</v>
      </c>
      <c r="K393" s="31"/>
      <c r="L393" s="31"/>
      <c r="M393" s="31"/>
      <c r="N393" s="31"/>
      <c r="O393" s="31">
        <f t="shared" si="72"/>
        <v>0</v>
      </c>
      <c r="P393" s="15">
        <f t="shared" si="74"/>
        <v>0</v>
      </c>
    </row>
    <row r="394" spans="1:16" ht="32.4" hidden="1" customHeight="1" x14ac:dyDescent="0.3">
      <c r="A394" s="24"/>
      <c r="B394" s="36"/>
      <c r="C394" s="36"/>
      <c r="D394" s="30" t="s">
        <v>546</v>
      </c>
      <c r="E394" s="21">
        <f>F394+I394</f>
        <v>0</v>
      </c>
      <c r="F394" s="42"/>
      <c r="G394" s="42"/>
      <c r="H394" s="42"/>
      <c r="I394" s="42"/>
      <c r="J394" s="21">
        <f>L394+O394</f>
        <v>0</v>
      </c>
      <c r="K394" s="42"/>
      <c r="L394" s="42"/>
      <c r="M394" s="42"/>
      <c r="N394" s="42"/>
      <c r="O394" s="31">
        <f t="shared" si="72"/>
        <v>0</v>
      </c>
      <c r="P394" s="22">
        <f>E394+J394</f>
        <v>0</v>
      </c>
    </row>
    <row r="395" spans="1:16" s="23" customFormat="1" ht="27.6" hidden="1" x14ac:dyDescent="0.3">
      <c r="A395" s="28" t="s">
        <v>613</v>
      </c>
      <c r="B395" s="37" t="s">
        <v>614</v>
      </c>
      <c r="C395" s="37" t="s">
        <v>92</v>
      </c>
      <c r="D395" s="26" t="s">
        <v>615</v>
      </c>
      <c r="E395" s="21">
        <f t="shared" si="71"/>
        <v>0</v>
      </c>
      <c r="F395" s="42"/>
      <c r="G395" s="42"/>
      <c r="H395" s="42"/>
      <c r="I395" s="42"/>
      <c r="J395" s="21">
        <f t="shared" si="73"/>
        <v>0</v>
      </c>
      <c r="K395" s="42"/>
      <c r="L395" s="42"/>
      <c r="M395" s="42"/>
      <c r="N395" s="42"/>
      <c r="O395" s="31">
        <f t="shared" si="72"/>
        <v>0</v>
      </c>
      <c r="P395" s="22">
        <f t="shared" si="74"/>
        <v>0</v>
      </c>
    </row>
    <row r="396" spans="1:16" s="23" customFormat="1" ht="27.6" hidden="1" x14ac:dyDescent="0.3">
      <c r="A396" s="28"/>
      <c r="B396" s="37"/>
      <c r="C396" s="37"/>
      <c r="D396" s="30" t="s">
        <v>616</v>
      </c>
      <c r="E396" s="21"/>
      <c r="F396" s="42"/>
      <c r="G396" s="42"/>
      <c r="H396" s="42"/>
      <c r="I396" s="42"/>
      <c r="J396" s="21">
        <f t="shared" si="73"/>
        <v>0</v>
      </c>
      <c r="K396" s="42"/>
      <c r="L396" s="42"/>
      <c r="M396" s="42"/>
      <c r="N396" s="42"/>
      <c r="O396" s="31">
        <f t="shared" si="72"/>
        <v>0</v>
      </c>
      <c r="P396" s="22">
        <f t="shared" si="74"/>
        <v>0</v>
      </c>
    </row>
    <row r="397" spans="1:16" hidden="1" x14ac:dyDescent="0.3">
      <c r="A397" s="24" t="s">
        <v>617</v>
      </c>
      <c r="B397" s="36" t="s">
        <v>51</v>
      </c>
      <c r="C397" s="25" t="s">
        <v>52</v>
      </c>
      <c r="D397" s="39" t="s">
        <v>53</v>
      </c>
      <c r="E397" s="27"/>
      <c r="F397" s="31"/>
      <c r="G397" s="31"/>
      <c r="H397" s="31"/>
      <c r="I397" s="31"/>
      <c r="J397" s="27">
        <f>L397+O397</f>
        <v>0</v>
      </c>
      <c r="K397" s="31"/>
      <c r="L397" s="31"/>
      <c r="M397" s="31"/>
      <c r="N397" s="31"/>
      <c r="O397" s="31">
        <f t="shared" si="72"/>
        <v>0</v>
      </c>
      <c r="P397" s="15">
        <f>E397+J397</f>
        <v>0</v>
      </c>
    </row>
    <row r="398" spans="1:16" hidden="1" x14ac:dyDescent="0.3">
      <c r="A398" s="24" t="s">
        <v>618</v>
      </c>
      <c r="B398" s="25" t="s">
        <v>55</v>
      </c>
      <c r="C398" s="25" t="s">
        <v>56</v>
      </c>
      <c r="D398" s="33" t="s">
        <v>536</v>
      </c>
      <c r="E398" s="27">
        <f>F398+I398</f>
        <v>0</v>
      </c>
      <c r="F398" s="27"/>
      <c r="G398" s="27"/>
      <c r="H398" s="27"/>
      <c r="I398" s="27"/>
      <c r="J398" s="27">
        <f>L398+O398</f>
        <v>0</v>
      </c>
      <c r="K398" s="27">
        <f>110600-110600</f>
        <v>0</v>
      </c>
      <c r="L398" s="27"/>
      <c r="M398" s="27"/>
      <c r="N398" s="27"/>
      <c r="O398" s="31">
        <f t="shared" si="72"/>
        <v>0</v>
      </c>
      <c r="P398" s="15">
        <f>E398+J398</f>
        <v>0</v>
      </c>
    </row>
    <row r="399" spans="1:16" s="23" customFormat="1" ht="32.4" hidden="1" customHeight="1" x14ac:dyDescent="0.3">
      <c r="A399" s="28" t="s">
        <v>612</v>
      </c>
      <c r="B399" s="37" t="s">
        <v>86</v>
      </c>
      <c r="C399" s="25" t="s">
        <v>87</v>
      </c>
      <c r="D399" s="33" t="s">
        <v>88</v>
      </c>
      <c r="E399" s="27"/>
      <c r="F399" s="42"/>
      <c r="G399" s="42"/>
      <c r="H399" s="42"/>
      <c r="I399" s="42"/>
      <c r="J399" s="27">
        <f>L399+O399</f>
        <v>0</v>
      </c>
      <c r="K399" s="42"/>
      <c r="L399" s="42"/>
      <c r="M399" s="42"/>
      <c r="N399" s="42"/>
      <c r="O399" s="31">
        <f t="shared" si="72"/>
        <v>0</v>
      </c>
      <c r="P399" s="15">
        <f>E399+J399</f>
        <v>0</v>
      </c>
    </row>
    <row r="400" spans="1:16" s="23" customFormat="1" ht="32.4" hidden="1" customHeight="1" x14ac:dyDescent="0.3">
      <c r="A400" s="28"/>
      <c r="B400" s="37"/>
      <c r="C400" s="29"/>
      <c r="D400" s="30" t="s">
        <v>546</v>
      </c>
      <c r="E400" s="27"/>
      <c r="F400" s="42"/>
      <c r="G400" s="42"/>
      <c r="H400" s="42"/>
      <c r="I400" s="42"/>
      <c r="J400" s="27">
        <f>L400+O400</f>
        <v>0</v>
      </c>
      <c r="K400" s="42"/>
      <c r="L400" s="42"/>
      <c r="M400" s="42"/>
      <c r="N400" s="42"/>
      <c r="O400" s="31">
        <f t="shared" si="72"/>
        <v>0</v>
      </c>
      <c r="P400" s="15">
        <f>E400+J400</f>
        <v>0</v>
      </c>
    </row>
    <row r="401" spans="1:18" s="23" customFormat="1" ht="32.4" hidden="1" customHeight="1" x14ac:dyDescent="0.3">
      <c r="A401" s="28" t="s">
        <v>619</v>
      </c>
      <c r="B401" s="37" t="s">
        <v>620</v>
      </c>
      <c r="C401" s="37" t="s">
        <v>496</v>
      </c>
      <c r="D401" s="30" t="s">
        <v>621</v>
      </c>
      <c r="E401" s="27">
        <f>F401+I401</f>
        <v>0</v>
      </c>
      <c r="F401" s="42"/>
      <c r="G401" s="42"/>
      <c r="H401" s="42"/>
      <c r="I401" s="42"/>
      <c r="J401" s="27">
        <f>L401+O401</f>
        <v>0</v>
      </c>
      <c r="K401" s="42"/>
      <c r="L401" s="42"/>
      <c r="M401" s="42"/>
      <c r="N401" s="42"/>
      <c r="O401" s="31">
        <f t="shared" si="72"/>
        <v>0</v>
      </c>
      <c r="P401" s="15">
        <f>E401+J401</f>
        <v>0</v>
      </c>
    </row>
    <row r="402" spans="1:18" ht="20.25" customHeight="1" x14ac:dyDescent="0.3">
      <c r="A402" s="11">
        <v>3100000</v>
      </c>
      <c r="B402" s="12"/>
      <c r="C402" s="13"/>
      <c r="D402" s="14" t="s">
        <v>622</v>
      </c>
      <c r="E402" s="40">
        <f>E404</f>
        <v>3900000</v>
      </c>
      <c r="F402" s="40">
        <f t="shared" ref="F402:O402" si="75">F404</f>
        <v>3900000</v>
      </c>
      <c r="G402" s="40">
        <f t="shared" si="75"/>
        <v>3100000</v>
      </c>
      <c r="H402" s="40">
        <f t="shared" si="75"/>
        <v>0</v>
      </c>
      <c r="I402" s="40">
        <f t="shared" si="75"/>
        <v>0</v>
      </c>
      <c r="J402" s="40">
        <f t="shared" si="75"/>
        <v>0</v>
      </c>
      <c r="K402" s="40">
        <f>K404</f>
        <v>0</v>
      </c>
      <c r="L402" s="40">
        <f t="shared" si="75"/>
        <v>0</v>
      </c>
      <c r="M402" s="40">
        <f t="shared" si="75"/>
        <v>0</v>
      </c>
      <c r="N402" s="40">
        <f t="shared" si="75"/>
        <v>0</v>
      </c>
      <c r="O402" s="40">
        <f t="shared" si="75"/>
        <v>0</v>
      </c>
      <c r="P402" s="15">
        <f t="shared" si="74"/>
        <v>3900000</v>
      </c>
      <c r="R402" s="16"/>
    </row>
    <row r="403" spans="1:18" s="23" customFormat="1" ht="32.4" hidden="1" customHeight="1" x14ac:dyDescent="0.3">
      <c r="A403" s="28"/>
      <c r="B403" s="37"/>
      <c r="C403" s="29"/>
      <c r="D403" s="20" t="s">
        <v>49</v>
      </c>
      <c r="E403" s="42"/>
      <c r="F403" s="42"/>
      <c r="G403" s="42"/>
      <c r="H403" s="42"/>
      <c r="I403" s="42"/>
      <c r="J403" s="42">
        <f>J409</f>
        <v>0</v>
      </c>
      <c r="K403" s="42">
        <f>K409</f>
        <v>0</v>
      </c>
      <c r="L403" s="42"/>
      <c r="M403" s="42"/>
      <c r="N403" s="42"/>
      <c r="O403" s="40"/>
      <c r="P403" s="15">
        <f>E403+J403</f>
        <v>0</v>
      </c>
    </row>
    <row r="404" spans="1:18" ht="28.95" customHeight="1" x14ac:dyDescent="0.3">
      <c r="A404" s="24" t="s">
        <v>623</v>
      </c>
      <c r="B404" s="36"/>
      <c r="C404" s="13"/>
      <c r="D404" s="20" t="s">
        <v>708</v>
      </c>
      <c r="E404" s="41">
        <f>E405+E407+E410+E415+E406</f>
        <v>3900000</v>
      </c>
      <c r="F404" s="41">
        <f t="shared" ref="F404:H404" si="76">F405+F407+F410+F415+F406</f>
        <v>3900000</v>
      </c>
      <c r="G404" s="41">
        <f t="shared" si="76"/>
        <v>3100000</v>
      </c>
      <c r="H404" s="41">
        <f t="shared" si="76"/>
        <v>0</v>
      </c>
      <c r="I404" s="41">
        <f>I405+I407+I410+I415+I406</f>
        <v>0</v>
      </c>
      <c r="J404" s="41">
        <f>J405+J407+J410+J415+J411+J414+J416+J406</f>
        <v>0</v>
      </c>
      <c r="K404" s="41">
        <f>K405+K407+K410+K415+K411+K414+K416+K406</f>
        <v>0</v>
      </c>
      <c r="L404" s="41">
        <f>L405+L407+L410+L415+L411+L414+L416</f>
        <v>0</v>
      </c>
      <c r="M404" s="41">
        <f>M405+M407+M410+M415+M411+M414+M416</f>
        <v>0</v>
      </c>
      <c r="N404" s="41">
        <f>N405+N407+N410+N415+N411+N414+N416</f>
        <v>0</v>
      </c>
      <c r="O404" s="41">
        <f>O405+O407+O410+O415+O411+O414+O416+O406</f>
        <v>0</v>
      </c>
      <c r="P404" s="41">
        <f>P405+P407+P410+P415+P411+P414+P416+P406</f>
        <v>3900000</v>
      </c>
    </row>
    <row r="405" spans="1:18" ht="27.6" customHeight="1" x14ac:dyDescent="0.3">
      <c r="A405" s="24" t="s">
        <v>624</v>
      </c>
      <c r="B405" s="25" t="s">
        <v>28</v>
      </c>
      <c r="C405" s="25" t="s">
        <v>21</v>
      </c>
      <c r="D405" s="33" t="s">
        <v>109</v>
      </c>
      <c r="E405" s="62">
        <f t="shared" ref="E405:E412" si="77">F405+I405</f>
        <v>3900000</v>
      </c>
      <c r="F405" s="63">
        <v>3900000</v>
      </c>
      <c r="G405" s="63">
        <v>3100000</v>
      </c>
      <c r="H405" s="31"/>
      <c r="I405" s="31"/>
      <c r="J405" s="27">
        <f>L405+O405</f>
        <v>0</v>
      </c>
      <c r="K405" s="31"/>
      <c r="L405" s="31"/>
      <c r="M405" s="31"/>
      <c r="N405" s="31"/>
      <c r="O405" s="31">
        <f t="shared" ref="O405:O415" si="78">K405</f>
        <v>0</v>
      </c>
      <c r="P405" s="15">
        <f t="shared" ref="P405:P417" si="79">E405+J405</f>
        <v>3900000</v>
      </c>
    </row>
    <row r="406" spans="1:18" ht="27.75" hidden="1" customHeight="1" x14ac:dyDescent="0.3">
      <c r="A406" s="24" t="s">
        <v>625</v>
      </c>
      <c r="B406" s="25" t="s">
        <v>626</v>
      </c>
      <c r="C406" s="25" t="s">
        <v>487</v>
      </c>
      <c r="D406" s="33" t="s">
        <v>627</v>
      </c>
      <c r="E406" s="27">
        <f t="shared" si="77"/>
        <v>0</v>
      </c>
      <c r="F406" s="31"/>
      <c r="G406" s="31"/>
      <c r="H406" s="31"/>
      <c r="I406" s="31">
        <f>20000000-15000000-5000000</f>
        <v>0</v>
      </c>
      <c r="J406" s="27">
        <f>L406+O406</f>
        <v>0</v>
      </c>
      <c r="K406" s="31">
        <v>0</v>
      </c>
      <c r="L406" s="31"/>
      <c r="M406" s="31"/>
      <c r="N406" s="31"/>
      <c r="O406" s="31">
        <f t="shared" si="78"/>
        <v>0</v>
      </c>
      <c r="P406" s="15">
        <f t="shared" si="79"/>
        <v>0</v>
      </c>
    </row>
    <row r="407" spans="1:18" hidden="1" x14ac:dyDescent="0.3">
      <c r="A407" s="24" t="s">
        <v>628</v>
      </c>
      <c r="B407" s="25" t="s">
        <v>629</v>
      </c>
      <c r="C407" s="25" t="s">
        <v>630</v>
      </c>
      <c r="D407" s="26" t="s">
        <v>631</v>
      </c>
      <c r="E407" s="27">
        <f t="shared" si="77"/>
        <v>0</v>
      </c>
      <c r="F407" s="31"/>
      <c r="G407" s="31"/>
      <c r="H407" s="31"/>
      <c r="I407" s="31"/>
      <c r="J407" s="27">
        <f>L407+O407</f>
        <v>0</v>
      </c>
      <c r="K407" s="31"/>
      <c r="L407" s="31"/>
      <c r="M407" s="31"/>
      <c r="N407" s="31"/>
      <c r="O407" s="31">
        <f t="shared" si="78"/>
        <v>0</v>
      </c>
      <c r="P407" s="15">
        <f t="shared" si="79"/>
        <v>0</v>
      </c>
    </row>
    <row r="408" spans="1:18" s="23" customFormat="1" ht="27.6" hidden="1" x14ac:dyDescent="0.3">
      <c r="A408" s="28" t="s">
        <v>625</v>
      </c>
      <c r="B408" s="29" t="s">
        <v>626</v>
      </c>
      <c r="C408" s="29" t="s">
        <v>487</v>
      </c>
      <c r="D408" s="35" t="s">
        <v>627</v>
      </c>
      <c r="E408" s="27">
        <f>F408+I408</f>
        <v>0</v>
      </c>
      <c r="F408" s="21"/>
      <c r="G408" s="21"/>
      <c r="H408" s="21"/>
      <c r="I408" s="21"/>
      <c r="J408" s="27">
        <f>L408+O408</f>
        <v>0</v>
      </c>
      <c r="K408" s="21"/>
      <c r="L408" s="21"/>
      <c r="M408" s="21"/>
      <c r="N408" s="21"/>
      <c r="O408" s="21">
        <f t="shared" si="78"/>
        <v>0</v>
      </c>
      <c r="P408" s="15">
        <f>E408+J408</f>
        <v>0</v>
      </c>
    </row>
    <row r="409" spans="1:18" s="23" customFormat="1" hidden="1" x14ac:dyDescent="0.3">
      <c r="A409" s="28"/>
      <c r="B409" s="29"/>
      <c r="C409" s="29"/>
      <c r="D409" s="35" t="s">
        <v>49</v>
      </c>
      <c r="E409" s="21"/>
      <c r="F409" s="21"/>
      <c r="G409" s="21"/>
      <c r="H409" s="21"/>
      <c r="I409" s="21"/>
      <c r="J409" s="27">
        <f>K409</f>
        <v>0</v>
      </c>
      <c r="K409" s="21"/>
      <c r="L409" s="21"/>
      <c r="M409" s="21"/>
      <c r="N409" s="21"/>
      <c r="O409" s="21">
        <f t="shared" si="78"/>
        <v>0</v>
      </c>
      <c r="P409" s="15">
        <f>E409+J409</f>
        <v>0</v>
      </c>
    </row>
    <row r="410" spans="1:18" ht="32.4" hidden="1" customHeight="1" x14ac:dyDescent="0.3">
      <c r="A410" s="24" t="s">
        <v>632</v>
      </c>
      <c r="B410" s="25" t="s">
        <v>633</v>
      </c>
      <c r="C410" s="25" t="s">
        <v>56</v>
      </c>
      <c r="D410" s="26" t="s">
        <v>634</v>
      </c>
      <c r="E410" s="27">
        <f t="shared" si="77"/>
        <v>0</v>
      </c>
      <c r="F410" s="31"/>
      <c r="G410" s="31"/>
      <c r="H410" s="31"/>
      <c r="I410" s="31"/>
      <c r="J410" s="27">
        <f>L410+O410</f>
        <v>0</v>
      </c>
      <c r="K410" s="31"/>
      <c r="L410" s="31"/>
      <c r="M410" s="31"/>
      <c r="N410" s="31"/>
      <c r="O410" s="31">
        <f t="shared" si="78"/>
        <v>0</v>
      </c>
      <c r="P410" s="15">
        <f t="shared" si="79"/>
        <v>0</v>
      </c>
    </row>
    <row r="411" spans="1:18" ht="32.4" hidden="1" customHeight="1" x14ac:dyDescent="0.3">
      <c r="A411" s="24" t="s">
        <v>635</v>
      </c>
      <c r="B411" s="25" t="s">
        <v>636</v>
      </c>
      <c r="C411" s="25"/>
      <c r="D411" s="33" t="s">
        <v>637</v>
      </c>
      <c r="E411" s="27">
        <f t="shared" si="77"/>
        <v>0</v>
      </c>
      <c r="F411" s="27"/>
      <c r="G411" s="27"/>
      <c r="H411" s="27">
        <f>H408</f>
        <v>0</v>
      </c>
      <c r="I411" s="27">
        <f>I408</f>
        <v>0</v>
      </c>
      <c r="J411" s="27">
        <f>J408+J412</f>
        <v>0</v>
      </c>
      <c r="K411" s="27"/>
      <c r="L411" s="27">
        <f>L408+L412</f>
        <v>0</v>
      </c>
      <c r="M411" s="27">
        <f>M408+M412</f>
        <v>0</v>
      </c>
      <c r="N411" s="27">
        <f>N408+N412</f>
        <v>0</v>
      </c>
      <c r="O411" s="31">
        <f t="shared" si="78"/>
        <v>0</v>
      </c>
      <c r="P411" s="15">
        <f t="shared" si="79"/>
        <v>0</v>
      </c>
    </row>
    <row r="412" spans="1:18" s="23" customFormat="1" ht="41.4" hidden="1" x14ac:dyDescent="0.3">
      <c r="A412" s="28" t="s">
        <v>638</v>
      </c>
      <c r="B412" s="29" t="s">
        <v>639</v>
      </c>
      <c r="C412" s="29"/>
      <c r="D412" s="34" t="s">
        <v>640</v>
      </c>
      <c r="E412" s="27">
        <f t="shared" si="77"/>
        <v>0</v>
      </c>
      <c r="F412" s="21"/>
      <c r="G412" s="21"/>
      <c r="H412" s="21"/>
      <c r="I412" s="21"/>
      <c r="J412" s="27">
        <f>L412+O412</f>
        <v>0</v>
      </c>
      <c r="K412" s="21"/>
      <c r="L412" s="21"/>
      <c r="M412" s="21"/>
      <c r="N412" s="21"/>
      <c r="O412" s="31">
        <f t="shared" si="78"/>
        <v>0</v>
      </c>
      <c r="P412" s="15">
        <f t="shared" si="79"/>
        <v>0</v>
      </c>
    </row>
    <row r="413" spans="1:18" s="23" customFormat="1" ht="69" hidden="1" x14ac:dyDescent="0.3">
      <c r="A413" s="28"/>
      <c r="B413" s="29"/>
      <c r="C413" s="29"/>
      <c r="D413" s="35" t="s">
        <v>641</v>
      </c>
      <c r="E413" s="27"/>
      <c r="F413" s="21"/>
      <c r="G413" s="21"/>
      <c r="H413" s="21"/>
      <c r="I413" s="21"/>
      <c r="J413" s="27">
        <f>L413+O413</f>
        <v>0</v>
      </c>
      <c r="K413" s="21"/>
      <c r="L413" s="21"/>
      <c r="M413" s="21"/>
      <c r="N413" s="21"/>
      <c r="O413" s="31">
        <f t="shared" si="78"/>
        <v>0</v>
      </c>
      <c r="P413" s="15">
        <f t="shared" si="79"/>
        <v>0</v>
      </c>
    </row>
    <row r="414" spans="1:18" hidden="1" x14ac:dyDescent="0.3">
      <c r="A414" s="24" t="s">
        <v>642</v>
      </c>
      <c r="B414" s="25" t="s">
        <v>55</v>
      </c>
      <c r="C414" s="25" t="s">
        <v>56</v>
      </c>
      <c r="D414" s="34" t="s">
        <v>536</v>
      </c>
      <c r="E414" s="27"/>
      <c r="F414" s="27"/>
      <c r="G414" s="27"/>
      <c r="H414" s="27"/>
      <c r="I414" s="27"/>
      <c r="J414" s="27">
        <f>L414+O414</f>
        <v>0</v>
      </c>
      <c r="K414" s="27"/>
      <c r="L414" s="27"/>
      <c r="M414" s="27"/>
      <c r="N414" s="27"/>
      <c r="O414" s="31">
        <f t="shared" si="78"/>
        <v>0</v>
      </c>
      <c r="P414" s="15">
        <f t="shared" si="79"/>
        <v>0</v>
      </c>
    </row>
    <row r="415" spans="1:18" hidden="1" x14ac:dyDescent="0.3">
      <c r="A415" s="24" t="s">
        <v>643</v>
      </c>
      <c r="B415" s="25" t="s">
        <v>62</v>
      </c>
      <c r="C415" s="25"/>
      <c r="D415" s="34" t="s">
        <v>63</v>
      </c>
      <c r="E415" s="27">
        <f>E417</f>
        <v>0</v>
      </c>
      <c r="F415" s="27"/>
      <c r="G415" s="27"/>
      <c r="H415" s="27">
        <f t="shared" ref="H415:N415" si="80">H417</f>
        <v>0</v>
      </c>
      <c r="I415" s="27">
        <f t="shared" si="80"/>
        <v>0</v>
      </c>
      <c r="J415" s="27">
        <f t="shared" si="80"/>
        <v>0</v>
      </c>
      <c r="K415" s="27"/>
      <c r="L415" s="27">
        <f t="shared" si="80"/>
        <v>0</v>
      </c>
      <c r="M415" s="27">
        <f t="shared" si="80"/>
        <v>0</v>
      </c>
      <c r="N415" s="27">
        <f t="shared" si="80"/>
        <v>0</v>
      </c>
      <c r="O415" s="31">
        <f t="shared" si="78"/>
        <v>0</v>
      </c>
      <c r="P415" s="15">
        <f t="shared" si="79"/>
        <v>0</v>
      </c>
    </row>
    <row r="416" spans="1:18" hidden="1" x14ac:dyDescent="0.3">
      <c r="A416" s="24"/>
      <c r="B416" s="25"/>
      <c r="C416" s="25"/>
      <c r="D416" s="34"/>
      <c r="E416" s="27"/>
      <c r="F416" s="27"/>
      <c r="G416" s="27"/>
      <c r="H416" s="27"/>
      <c r="I416" s="27"/>
      <c r="J416" s="27"/>
      <c r="K416" s="27"/>
      <c r="L416" s="27"/>
      <c r="M416" s="27"/>
      <c r="N416" s="27"/>
      <c r="O416" s="31"/>
      <c r="P416" s="15">
        <f t="shared" si="79"/>
        <v>0</v>
      </c>
    </row>
    <row r="417" spans="1:18" ht="32.4" hidden="1" customHeight="1" x14ac:dyDescent="0.3">
      <c r="A417" s="24" t="s">
        <v>644</v>
      </c>
      <c r="B417" s="25" t="s">
        <v>68</v>
      </c>
      <c r="C417" s="25" t="s">
        <v>56</v>
      </c>
      <c r="D417" s="34" t="s">
        <v>69</v>
      </c>
      <c r="E417" s="27">
        <f>F417+I417</f>
        <v>0</v>
      </c>
      <c r="F417" s="27"/>
      <c r="G417" s="27"/>
      <c r="H417" s="27"/>
      <c r="I417" s="27"/>
      <c r="J417" s="27">
        <f>L417+O417</f>
        <v>0</v>
      </c>
      <c r="K417" s="27"/>
      <c r="L417" s="27"/>
      <c r="M417" s="27"/>
      <c r="N417" s="27"/>
      <c r="O417" s="27">
        <f>K417</f>
        <v>0</v>
      </c>
      <c r="P417" s="15">
        <f t="shared" si="79"/>
        <v>0</v>
      </c>
    </row>
    <row r="418" spans="1:18" ht="27.6" customHeight="1" x14ac:dyDescent="0.3">
      <c r="A418" s="11" t="s">
        <v>738</v>
      </c>
      <c r="B418" s="12"/>
      <c r="C418" s="13"/>
      <c r="D418" s="14" t="s">
        <v>645</v>
      </c>
      <c r="E418" s="40">
        <f>E420</f>
        <v>9800000</v>
      </c>
      <c r="F418" s="40">
        <f t="shared" ref="F418:P419" si="81">F419</f>
        <v>9800000</v>
      </c>
      <c r="G418" s="40">
        <f t="shared" si="81"/>
        <v>7800000</v>
      </c>
      <c r="H418" s="40">
        <f t="shared" si="81"/>
        <v>0</v>
      </c>
      <c r="I418" s="40">
        <f t="shared" si="81"/>
        <v>0</v>
      </c>
      <c r="J418" s="40">
        <f t="shared" si="81"/>
        <v>0</v>
      </c>
      <c r="K418" s="40">
        <f t="shared" si="81"/>
        <v>0</v>
      </c>
      <c r="L418" s="40">
        <f t="shared" si="81"/>
        <v>0</v>
      </c>
      <c r="M418" s="40">
        <f t="shared" si="81"/>
        <v>0</v>
      </c>
      <c r="N418" s="40">
        <f t="shared" si="81"/>
        <v>0</v>
      </c>
      <c r="O418" s="40">
        <f t="shared" si="81"/>
        <v>0</v>
      </c>
      <c r="P418" s="40">
        <f t="shared" si="81"/>
        <v>9800000</v>
      </c>
      <c r="R418" s="16"/>
    </row>
    <row r="419" spans="1:18" ht="36" customHeight="1" x14ac:dyDescent="0.3">
      <c r="A419" s="24" t="s">
        <v>646</v>
      </c>
      <c r="B419" s="36"/>
      <c r="C419" s="13"/>
      <c r="D419" s="20" t="s">
        <v>645</v>
      </c>
      <c r="E419" s="41">
        <f>E420</f>
        <v>9800000</v>
      </c>
      <c r="F419" s="41">
        <f t="shared" si="81"/>
        <v>9800000</v>
      </c>
      <c r="G419" s="41">
        <f t="shared" si="81"/>
        <v>7800000</v>
      </c>
      <c r="H419" s="41">
        <f t="shared" si="81"/>
        <v>0</v>
      </c>
      <c r="I419" s="41">
        <f t="shared" si="81"/>
        <v>0</v>
      </c>
      <c r="J419" s="41">
        <f t="shared" si="81"/>
        <v>0</v>
      </c>
      <c r="K419" s="41">
        <f t="shared" si="81"/>
        <v>0</v>
      </c>
      <c r="L419" s="41">
        <f t="shared" si="81"/>
        <v>0</v>
      </c>
      <c r="M419" s="41">
        <f t="shared" si="81"/>
        <v>0</v>
      </c>
      <c r="N419" s="41">
        <f t="shared" si="81"/>
        <v>0</v>
      </c>
      <c r="O419" s="41">
        <f t="shared" si="81"/>
        <v>0</v>
      </c>
      <c r="P419" s="41">
        <f t="shared" si="81"/>
        <v>9800000</v>
      </c>
    </row>
    <row r="420" spans="1:18" ht="28.2" customHeight="1" x14ac:dyDescent="0.3">
      <c r="A420" s="24" t="s">
        <v>647</v>
      </c>
      <c r="B420" s="25" t="s">
        <v>28</v>
      </c>
      <c r="C420" s="25" t="s">
        <v>21</v>
      </c>
      <c r="D420" s="33" t="s">
        <v>109</v>
      </c>
      <c r="E420" s="27">
        <f>F420+I420</f>
        <v>9800000</v>
      </c>
      <c r="F420" s="31">
        <v>9800000</v>
      </c>
      <c r="G420" s="31">
        <f>7800000</f>
        <v>7800000</v>
      </c>
      <c r="H420" s="31"/>
      <c r="I420" s="31"/>
      <c r="J420" s="27">
        <f>L420+O420</f>
        <v>0</v>
      </c>
      <c r="K420" s="31"/>
      <c r="L420" s="31"/>
      <c r="M420" s="31"/>
      <c r="N420" s="31"/>
      <c r="O420" s="31">
        <f>K420</f>
        <v>0</v>
      </c>
      <c r="P420" s="15">
        <f>E420+J420</f>
        <v>9800000</v>
      </c>
    </row>
    <row r="421" spans="1:18" s="65" customFormat="1" ht="27" customHeight="1" x14ac:dyDescent="0.3">
      <c r="A421" s="83">
        <v>3700000</v>
      </c>
      <c r="B421" s="84"/>
      <c r="C421" s="85"/>
      <c r="D421" s="86" t="s">
        <v>648</v>
      </c>
      <c r="E421" s="87">
        <f>E422</f>
        <v>91050000</v>
      </c>
      <c r="F421" s="87">
        <f t="shared" ref="F421:O421" si="82">F422</f>
        <v>88050000</v>
      </c>
      <c r="G421" s="87">
        <f t="shared" si="82"/>
        <v>6060000</v>
      </c>
      <c r="H421" s="87">
        <f t="shared" si="82"/>
        <v>0</v>
      </c>
      <c r="I421" s="87">
        <f t="shared" si="82"/>
        <v>0</v>
      </c>
      <c r="J421" s="87">
        <f t="shared" si="82"/>
        <v>0</v>
      </c>
      <c r="K421" s="87">
        <f>K422</f>
        <v>0</v>
      </c>
      <c r="L421" s="87">
        <f t="shared" si="82"/>
        <v>0</v>
      </c>
      <c r="M421" s="87">
        <f t="shared" si="82"/>
        <v>0</v>
      </c>
      <c r="N421" s="87">
        <f t="shared" si="82"/>
        <v>0</v>
      </c>
      <c r="O421" s="87">
        <f t="shared" si="82"/>
        <v>0</v>
      </c>
      <c r="P421" s="64">
        <f>E421+J421</f>
        <v>91050000</v>
      </c>
      <c r="R421" s="88"/>
    </row>
    <row r="422" spans="1:18" s="65" customFormat="1" ht="27.75" customHeight="1" x14ac:dyDescent="0.3">
      <c r="A422" s="59" t="s">
        <v>649</v>
      </c>
      <c r="B422" s="60"/>
      <c r="C422" s="85"/>
      <c r="D422" s="90" t="s">
        <v>648</v>
      </c>
      <c r="E422" s="91">
        <f>E423+E425+E429+E424+E428+E427+E426</f>
        <v>91050000</v>
      </c>
      <c r="F422" s="91">
        <f>F423+F425+F429+F424+F428+F427+F426</f>
        <v>88050000</v>
      </c>
      <c r="G422" s="91">
        <f t="shared" ref="G422:O422" si="83">G423+G425+G429+G424+G428</f>
        <v>6060000</v>
      </c>
      <c r="H422" s="91">
        <f t="shared" si="83"/>
        <v>0</v>
      </c>
      <c r="I422" s="91">
        <f t="shared" si="83"/>
        <v>0</v>
      </c>
      <c r="J422" s="91">
        <f>J423+J425+J429+J424+J428</f>
        <v>0</v>
      </c>
      <c r="K422" s="91">
        <f>K423+K425+K429+K424+K428</f>
        <v>0</v>
      </c>
      <c r="L422" s="91">
        <f t="shared" si="83"/>
        <v>0</v>
      </c>
      <c r="M422" s="91">
        <f t="shared" si="83"/>
        <v>0</v>
      </c>
      <c r="N422" s="91">
        <f t="shared" si="83"/>
        <v>0</v>
      </c>
      <c r="O422" s="91">
        <f t="shared" si="83"/>
        <v>0</v>
      </c>
      <c r="P422" s="91">
        <f>P423+P425+P429+P424++P426+P428+P427</f>
        <v>91050000</v>
      </c>
    </row>
    <row r="423" spans="1:18" s="65" customFormat="1" ht="30" customHeight="1" x14ac:dyDescent="0.3">
      <c r="A423" s="59" t="s">
        <v>650</v>
      </c>
      <c r="B423" s="93" t="s">
        <v>28</v>
      </c>
      <c r="C423" s="93" t="s">
        <v>21</v>
      </c>
      <c r="D423" s="94" t="s">
        <v>109</v>
      </c>
      <c r="E423" s="62">
        <f>F423+I423</f>
        <v>7750000</v>
      </c>
      <c r="F423" s="63">
        <v>7750000</v>
      </c>
      <c r="G423" s="63">
        <v>6060000</v>
      </c>
      <c r="H423" s="63"/>
      <c r="I423" s="63"/>
      <c r="J423" s="62">
        <f>L423+O423</f>
        <v>0</v>
      </c>
      <c r="K423" s="63"/>
      <c r="L423" s="63"/>
      <c r="M423" s="63"/>
      <c r="N423" s="63"/>
      <c r="O423" s="63">
        <f>K423</f>
        <v>0</v>
      </c>
      <c r="P423" s="64">
        <f t="shared" ref="P423:P429" si="84">E423+J423</f>
        <v>7750000</v>
      </c>
    </row>
    <row r="424" spans="1:18" s="65" customFormat="1" ht="21" hidden="1" customHeight="1" x14ac:dyDescent="0.3">
      <c r="A424" s="59" t="s">
        <v>651</v>
      </c>
      <c r="B424" s="93" t="s">
        <v>71</v>
      </c>
      <c r="C424" s="93" t="s">
        <v>652</v>
      </c>
      <c r="D424" s="95" t="s">
        <v>653</v>
      </c>
      <c r="E424" s="62">
        <f>F424+I424</f>
        <v>0</v>
      </c>
      <c r="F424" s="63"/>
      <c r="G424" s="63"/>
      <c r="H424" s="63"/>
      <c r="I424" s="63"/>
      <c r="J424" s="62"/>
      <c r="K424" s="63"/>
      <c r="L424" s="63"/>
      <c r="M424" s="63"/>
      <c r="N424" s="63"/>
      <c r="O424" s="63"/>
      <c r="P424" s="64">
        <f t="shared" si="84"/>
        <v>0</v>
      </c>
    </row>
    <row r="425" spans="1:18" ht="22.95" customHeight="1" x14ac:dyDescent="0.3">
      <c r="A425" s="24" t="s">
        <v>654</v>
      </c>
      <c r="B425" s="36" t="s">
        <v>655</v>
      </c>
      <c r="C425" s="25" t="s">
        <v>72</v>
      </c>
      <c r="D425" s="33" t="s">
        <v>676</v>
      </c>
      <c r="E425" s="31">
        <v>3000000</v>
      </c>
      <c r="F425" s="31"/>
      <c r="G425" s="31"/>
      <c r="H425" s="31"/>
      <c r="I425" s="31"/>
      <c r="J425" s="27">
        <f>L425+O425</f>
        <v>0</v>
      </c>
      <c r="K425" s="31"/>
      <c r="L425" s="31"/>
      <c r="M425" s="31"/>
      <c r="N425" s="31"/>
      <c r="O425" s="31">
        <f>K425</f>
        <v>0</v>
      </c>
      <c r="P425" s="15">
        <f t="shared" si="84"/>
        <v>3000000</v>
      </c>
    </row>
    <row r="426" spans="1:18" s="65" customFormat="1" ht="41.4" hidden="1" x14ac:dyDescent="0.3">
      <c r="A426" s="59" t="s">
        <v>697</v>
      </c>
      <c r="B426" s="60" t="s">
        <v>698</v>
      </c>
      <c r="C426" s="93" t="s">
        <v>658</v>
      </c>
      <c r="D426" s="94" t="s">
        <v>699</v>
      </c>
      <c r="E426" s="63">
        <f>F426</f>
        <v>0</v>
      </c>
      <c r="F426" s="63"/>
      <c r="G426" s="63"/>
      <c r="H426" s="63"/>
      <c r="I426" s="63"/>
      <c r="J426" s="62">
        <f>L426+O426</f>
        <v>0</v>
      </c>
      <c r="K426" s="63"/>
      <c r="L426" s="63"/>
      <c r="M426" s="63"/>
      <c r="N426" s="63"/>
      <c r="O426" s="63">
        <f>K426</f>
        <v>0</v>
      </c>
      <c r="P426" s="64">
        <f t="shared" si="84"/>
        <v>0</v>
      </c>
    </row>
    <row r="427" spans="1:18" s="65" customFormat="1" ht="32.4" customHeight="1" x14ac:dyDescent="0.3">
      <c r="A427" s="59" t="s">
        <v>690</v>
      </c>
      <c r="B427" s="60" t="s">
        <v>691</v>
      </c>
      <c r="C427" s="93" t="s">
        <v>692</v>
      </c>
      <c r="D427" s="94" t="s">
        <v>693</v>
      </c>
      <c r="E427" s="63">
        <f>F427</f>
        <v>80000000</v>
      </c>
      <c r="F427" s="63">
        <f>50000000+20000000+10000000</f>
        <v>80000000</v>
      </c>
      <c r="G427" s="63"/>
      <c r="H427" s="63"/>
      <c r="I427" s="63"/>
      <c r="J427" s="62">
        <f>L427+O427</f>
        <v>0</v>
      </c>
      <c r="K427" s="63"/>
      <c r="L427" s="63"/>
      <c r="M427" s="63"/>
      <c r="N427" s="63"/>
      <c r="O427" s="63">
        <f>K427</f>
        <v>0</v>
      </c>
      <c r="P427" s="64">
        <f t="shared" si="84"/>
        <v>80000000</v>
      </c>
    </row>
    <row r="428" spans="1:18" s="65" customFormat="1" ht="32.4" hidden="1" customHeight="1" x14ac:dyDescent="0.3">
      <c r="A428" s="59" t="s">
        <v>656</v>
      </c>
      <c r="B428" s="60" t="s">
        <v>657</v>
      </c>
      <c r="C428" s="93" t="s">
        <v>658</v>
      </c>
      <c r="D428" s="94" t="s">
        <v>659</v>
      </c>
      <c r="E428" s="63">
        <f>F428</f>
        <v>0</v>
      </c>
      <c r="F428" s="63"/>
      <c r="G428" s="63"/>
      <c r="H428" s="63"/>
      <c r="I428" s="63"/>
      <c r="J428" s="62">
        <f>L428+O428</f>
        <v>0</v>
      </c>
      <c r="K428" s="63"/>
      <c r="L428" s="63"/>
      <c r="M428" s="63"/>
      <c r="N428" s="63"/>
      <c r="O428" s="63">
        <f>K428</f>
        <v>0</v>
      </c>
      <c r="P428" s="64">
        <f t="shared" si="84"/>
        <v>0</v>
      </c>
    </row>
    <row r="429" spans="1:18" ht="32.4" customHeight="1" x14ac:dyDescent="0.3">
      <c r="A429" s="24" t="s">
        <v>660</v>
      </c>
      <c r="B429" s="36" t="s">
        <v>661</v>
      </c>
      <c r="C429" s="25" t="s">
        <v>658</v>
      </c>
      <c r="D429" s="33" t="s">
        <v>662</v>
      </c>
      <c r="E429" s="31">
        <f>F429+I429</f>
        <v>300000</v>
      </c>
      <c r="F429" s="31">
        <v>300000</v>
      </c>
      <c r="G429" s="31"/>
      <c r="H429" s="31"/>
      <c r="I429" s="31"/>
      <c r="J429" s="27">
        <f>L429+O429</f>
        <v>0</v>
      </c>
      <c r="K429" s="31"/>
      <c r="L429" s="31"/>
      <c r="M429" s="31"/>
      <c r="N429" s="31"/>
      <c r="O429" s="31">
        <f>K429</f>
        <v>0</v>
      </c>
      <c r="P429" s="15">
        <f t="shared" si="84"/>
        <v>300000</v>
      </c>
    </row>
    <row r="430" spans="1:18" s="65" customFormat="1" ht="21" customHeight="1" x14ac:dyDescent="0.3">
      <c r="A430" s="59"/>
      <c r="B430" s="60"/>
      <c r="C430" s="98"/>
      <c r="D430" s="86" t="s">
        <v>741</v>
      </c>
      <c r="E430" s="87">
        <f t="shared" ref="E430:P430" si="85">E14+E45+E107+E165+E260+E267+E281+E298+E328+E402+E421+E418</f>
        <v>540457434</v>
      </c>
      <c r="F430" s="87">
        <f t="shared" si="85"/>
        <v>529194310</v>
      </c>
      <c r="G430" s="87">
        <f t="shared" si="85"/>
        <v>240407252.31999999</v>
      </c>
      <c r="H430" s="87">
        <f t="shared" si="85"/>
        <v>3809080</v>
      </c>
      <c r="I430" s="87">
        <f t="shared" si="85"/>
        <v>8263124</v>
      </c>
      <c r="J430" s="87">
        <f t="shared" si="85"/>
        <v>403100</v>
      </c>
      <c r="K430" s="87">
        <f t="shared" si="85"/>
        <v>0</v>
      </c>
      <c r="L430" s="87">
        <f t="shared" si="85"/>
        <v>403100</v>
      </c>
      <c r="M430" s="87">
        <f t="shared" si="85"/>
        <v>0</v>
      </c>
      <c r="N430" s="87">
        <f t="shared" si="85"/>
        <v>0</v>
      </c>
      <c r="O430" s="87">
        <f t="shared" si="85"/>
        <v>0</v>
      </c>
      <c r="P430" s="87">
        <f t="shared" si="85"/>
        <v>540860534</v>
      </c>
      <c r="R430" s="88"/>
    </row>
    <row r="431" spans="1:18" x14ac:dyDescent="0.3">
      <c r="P431" s="100"/>
    </row>
    <row r="432" spans="1:18" ht="50.25" customHeight="1" x14ac:dyDescent="0.3">
      <c r="D432" s="68" t="s">
        <v>751</v>
      </c>
      <c r="E432" s="77"/>
      <c r="O432" s="3" t="s">
        <v>700</v>
      </c>
    </row>
    <row r="433" spans="4:17" ht="15.6" customHeight="1" x14ac:dyDescent="0.3">
      <c r="D433" s="68"/>
    </row>
    <row r="434" spans="4:17" ht="19.2" customHeight="1" x14ac:dyDescent="0.3">
      <c r="D434" s="107" t="s">
        <v>688</v>
      </c>
      <c r="E434" s="107"/>
      <c r="O434" s="3" t="s">
        <v>744</v>
      </c>
    </row>
    <row r="435" spans="4:17" ht="13.95" customHeight="1" x14ac:dyDescent="0.3"/>
    <row r="436" spans="4:17" hidden="1" x14ac:dyDescent="0.3">
      <c r="E436" s="99">
        <v>1184409100</v>
      </c>
      <c r="F436" s="99"/>
      <c r="G436" s="99"/>
      <c r="H436" s="99"/>
      <c r="I436" s="99"/>
      <c r="J436" s="99">
        <v>33549700</v>
      </c>
      <c r="K436" s="99">
        <v>8500000</v>
      </c>
      <c r="L436" s="99"/>
      <c r="M436" s="99"/>
      <c r="N436" s="99"/>
      <c r="O436" s="99"/>
      <c r="P436" s="99">
        <v>1217958800</v>
      </c>
      <c r="Q436" s="3" t="s">
        <v>663</v>
      </c>
    </row>
    <row r="437" spans="4:17" hidden="1" x14ac:dyDescent="0.3">
      <c r="E437" s="99">
        <f>E430-E436</f>
        <v>-643951666</v>
      </c>
      <c r="F437" s="99"/>
      <c r="G437" s="99"/>
      <c r="H437" s="99"/>
      <c r="I437" s="99"/>
      <c r="J437" s="99">
        <f>J436-J430</f>
        <v>33146600</v>
      </c>
      <c r="K437" s="99">
        <f>K436-K430</f>
        <v>8500000</v>
      </c>
      <c r="L437" s="99"/>
      <c r="M437" s="99"/>
      <c r="N437" s="99"/>
      <c r="O437" s="99"/>
      <c r="P437" s="99">
        <f>P436-P430</f>
        <v>677098266</v>
      </c>
      <c r="Q437" s="3" t="s">
        <v>664</v>
      </c>
    </row>
    <row r="438" spans="4:17" hidden="1" x14ac:dyDescent="0.3">
      <c r="E438" s="99">
        <v>-100800000</v>
      </c>
      <c r="F438" s="99"/>
      <c r="G438" s="99"/>
      <c r="H438" s="99"/>
      <c r="I438" s="99"/>
      <c r="J438" s="99">
        <v>50000000</v>
      </c>
      <c r="K438" s="99">
        <v>50000000</v>
      </c>
      <c r="L438" s="99"/>
      <c r="M438" s="99"/>
      <c r="N438" s="99"/>
      <c r="O438" s="99"/>
      <c r="P438" s="99">
        <v>-50800000</v>
      </c>
      <c r="Q438" s="3" t="s">
        <v>665</v>
      </c>
    </row>
    <row r="439" spans="4:17" hidden="1" x14ac:dyDescent="0.3">
      <c r="E439" s="99">
        <f>E437-E438</f>
        <v>-543151666</v>
      </c>
      <c r="F439" s="99"/>
      <c r="G439" s="99"/>
      <c r="H439" s="99"/>
      <c r="I439" s="99"/>
      <c r="J439" s="99">
        <f>J437+J438</f>
        <v>83146600</v>
      </c>
      <c r="K439" s="99">
        <f>K437+K438</f>
        <v>58500000</v>
      </c>
      <c r="L439" s="99"/>
      <c r="M439" s="99"/>
      <c r="N439" s="99"/>
      <c r="O439" s="99"/>
      <c r="P439" s="99">
        <f>P437+P438</f>
        <v>626298266</v>
      </c>
    </row>
    <row r="440" spans="4:17" hidden="1" x14ac:dyDescent="0.3">
      <c r="E440" s="99">
        <v>0</v>
      </c>
      <c r="F440" s="99"/>
      <c r="G440" s="99"/>
      <c r="H440" s="99"/>
      <c r="I440" s="99"/>
      <c r="J440" s="99"/>
      <c r="K440" s="99"/>
      <c r="L440" s="99"/>
      <c r="M440" s="99"/>
      <c r="N440" s="99"/>
      <c r="O440" s="99"/>
      <c r="P440" s="99"/>
      <c r="Q440" s="3" t="s">
        <v>666</v>
      </c>
    </row>
    <row r="441" spans="4:17" hidden="1" x14ac:dyDescent="0.3">
      <c r="E441" s="99">
        <f>E439+E440</f>
        <v>-543151666</v>
      </c>
      <c r="F441" s="99"/>
      <c r="G441" s="99"/>
      <c r="H441" s="99"/>
      <c r="I441" s="99"/>
      <c r="J441" s="99">
        <f>J439-J440</f>
        <v>83146600</v>
      </c>
      <c r="K441" s="99">
        <f>K439-K440</f>
        <v>58500000</v>
      </c>
      <c r="L441" s="99"/>
      <c r="M441" s="99"/>
      <c r="N441" s="99"/>
      <c r="O441" s="99"/>
      <c r="P441" s="99">
        <f>P439-P440</f>
        <v>626298266</v>
      </c>
    </row>
    <row r="442" spans="4:17" x14ac:dyDescent="0.3">
      <c r="E442" s="99"/>
      <c r="F442" s="99"/>
      <c r="G442" s="99"/>
      <c r="H442" s="99"/>
      <c r="I442" s="99"/>
      <c r="J442" s="99"/>
      <c r="K442" s="99"/>
      <c r="L442" s="99"/>
      <c r="M442" s="99"/>
      <c r="N442" s="99"/>
      <c r="O442" s="99"/>
      <c r="P442" s="99"/>
    </row>
    <row r="443" spans="4:17" hidden="1" x14ac:dyDescent="0.3">
      <c r="K443" s="99"/>
    </row>
    <row r="444" spans="4:17" hidden="1" x14ac:dyDescent="0.3">
      <c r="E444" s="3">
        <f>50000/E430*100</f>
        <v>9.2514223793617022E-3</v>
      </c>
    </row>
    <row r="445" spans="4:17" hidden="1" x14ac:dyDescent="0.3">
      <c r="E445" s="3">
        <f>E425/E430*100</f>
        <v>0.55508534276170218</v>
      </c>
    </row>
    <row r="446" spans="4:17" x14ac:dyDescent="0.3">
      <c r="D446" s="9"/>
    </row>
    <row r="447" spans="4:17" x14ac:dyDescent="0.3">
      <c r="E447" s="9"/>
    </row>
  </sheetData>
  <mergeCells count="25">
    <mergeCell ref="D434:E434"/>
    <mergeCell ref="K10:K12"/>
    <mergeCell ref="L10:L12"/>
    <mergeCell ref="M10:N10"/>
    <mergeCell ref="O10:O12"/>
    <mergeCell ref="G11:G12"/>
    <mergeCell ref="H11:H12"/>
    <mergeCell ref="M11:M12"/>
    <mergeCell ref="N11:N12"/>
    <mergeCell ref="N2:P2"/>
    <mergeCell ref="N4:P4"/>
    <mergeCell ref="C5:P5"/>
    <mergeCell ref="C6:P6"/>
    <mergeCell ref="A9:A12"/>
    <mergeCell ref="B9:B12"/>
    <mergeCell ref="C9:C12"/>
    <mergeCell ref="D9:D12"/>
    <mergeCell ref="E9:I9"/>
    <mergeCell ref="J9:O9"/>
    <mergeCell ref="P9:P12"/>
    <mergeCell ref="E10:E12"/>
    <mergeCell ref="F10:F12"/>
    <mergeCell ref="G10:H10"/>
    <mergeCell ref="I10:I12"/>
    <mergeCell ref="J10:J12"/>
  </mergeCells>
  <phoneticPr fontId="1" type="noConversion"/>
  <hyperlinks>
    <hyperlink ref="C398" location="!tnref1" display="0511" xr:uid="{00000000-0004-0000-0000-000000000000}"/>
  </hyperlinks>
  <pageMargins left="1.1811023622047245" right="0.39370078740157483" top="0.78740157480314965" bottom="0.78740157480314965" header="0.11811023622047245" footer="0.31496062992125984"/>
  <pageSetup paperSize="9" scale="44" fitToHeight="3" orientation="landscape" r:id="rId1"/>
  <headerFooter differentFirst="1">
    <oddHeader>&amp;RПродовження додатку</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дод3</vt:lpstr>
      <vt:lpstr>дод3!Область_друку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ММР ЗО</dc:creator>
  <cp:lastModifiedBy>MMR ZO</cp:lastModifiedBy>
  <cp:lastPrinted>2026-04-03T14:06:28Z</cp:lastPrinted>
  <dcterms:created xsi:type="dcterms:W3CDTF">2015-06-05T18:19:34Z</dcterms:created>
  <dcterms:modified xsi:type="dcterms:W3CDTF">2026-08-26T09:55:55Z</dcterms:modified>
</cp:coreProperties>
</file>